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3290" windowHeight="8145" activeTab="0"/>
  </bookViews>
  <sheets>
    <sheet name="форма 1" sheetId="1" r:id="rId1"/>
  </sheets>
  <definedNames>
    <definedName name="_xlnm.Print_Area" localSheetId="0">'форма 1'!$A$1:$U$105</definedName>
  </definedNames>
  <calcPr fullCalcOnLoad="1"/>
</workbook>
</file>

<file path=xl/sharedStrings.xml><?xml version="1.0" encoding="utf-8"?>
<sst xmlns="http://schemas.openxmlformats.org/spreadsheetml/2006/main" count="406" uniqueCount="244">
  <si>
    <t>Всего</t>
  </si>
  <si>
    <t>(тыс.руб.)</t>
  </si>
  <si>
    <t>внебюджетные источники</t>
  </si>
  <si>
    <t>ОБ</t>
  </si>
  <si>
    <t>ФБ</t>
  </si>
  <si>
    <t>Целевая статья</t>
  </si>
  <si>
    <t>в том числе:</t>
  </si>
  <si>
    <t xml:space="preserve">№ п/п </t>
  </si>
  <si>
    <t>Наименование Государственной программы, Подпрограммы, мероприятия</t>
  </si>
  <si>
    <t>Вид рас-хода</t>
  </si>
  <si>
    <t>Информация о реализации Государственных программ (Подпрограмм)</t>
  </si>
  <si>
    <t>(наименование Государственной программы (Подпрограммы))</t>
  </si>
  <si>
    <t>за январь-сентябрь 2019 года</t>
  </si>
  <si>
    <t>План на 2019 год по Государ-ственной программе, всего</t>
  </si>
  <si>
    <t>государственных внебюджетных фондов,
 государственных корпораций и безвозмездных
 поступлений от физических и юридических лиц</t>
  </si>
  <si>
    <t>прочих внебюджетных источников 
(за исключением безвозмездных
 поступлений от физических и юридических лиц)</t>
  </si>
  <si>
    <t>Предусмотрено сводной 
бюджетной росписью на 2019 год  
(по состоянию на 01.10.2019 года)</t>
  </si>
  <si>
    <t>Профинансировано по состоянию на 1 октября 2019 года</t>
  </si>
  <si>
    <t>Выполнено по состоянию на 1 октября 2019 года</t>
  </si>
  <si>
    <t>Форма № 1</t>
  </si>
  <si>
    <t>Государственная программа "Развитие культуры, спорта и туризма Чукотского автономного округа"</t>
  </si>
  <si>
    <t>1</t>
  </si>
  <si>
    <t>Основное мероприятие: "Материальное обеспечение отраслей культуры, спорта, туризма и кинематографии"</t>
  </si>
  <si>
    <t>1.1.</t>
  </si>
  <si>
    <t>Приобретение материальных ресурсов, обеспечивающих развитие инфраструктуры культуры, спорта, туризма  и кинематографии, в том числе</t>
  </si>
  <si>
    <t>1.1.1</t>
  </si>
  <si>
    <t>в отрасли культуры</t>
  </si>
  <si>
    <t>1.1.3</t>
  </si>
  <si>
    <t>в отрасли туризма</t>
  </si>
  <si>
    <t>1.1.4</t>
  </si>
  <si>
    <t>в отрасли  кинематографии</t>
  </si>
  <si>
    <t>3.3.</t>
  </si>
  <si>
    <t>1.3.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</si>
  <si>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</si>
  <si>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05 1 01 60270</t>
  </si>
  <si>
    <t>05 1 01 R4670</t>
  </si>
  <si>
    <t>612</t>
  </si>
  <si>
    <t>613</t>
  </si>
  <si>
    <t>622</t>
  </si>
  <si>
    <t>623</t>
  </si>
  <si>
    <t>521</t>
  </si>
  <si>
    <t>Основное мероприятие: "Формирование информационных ресурсов отрасли культура"</t>
  </si>
  <si>
    <t>2</t>
  </si>
  <si>
    <t>2.1.</t>
  </si>
  <si>
    <t>Разработка, внедрение и сопровождение информационных ресурсов, обеспечивающих функционирование отрасли культура</t>
  </si>
  <si>
    <t>05 1 02 60280</t>
  </si>
  <si>
    <t>244</t>
  </si>
  <si>
    <t>3</t>
  </si>
  <si>
    <t>Основное мероприятие: "Социальные гарантии работникам отрасли культуры по оплате жилья и коммунальных услуг"</t>
  </si>
  <si>
    <t>3.1.</t>
  </si>
  <si>
    <t>убвенции на 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</t>
  </si>
  <si>
    <t>05 1 03 43050</t>
  </si>
  <si>
    <t>4</t>
  </si>
  <si>
    <t>Основное мероприятие:  "Государственная поддержка отрасли культура"</t>
  </si>
  <si>
    <t>Субсидии на государственную поддержку отрасли культуры (Государственная поддержка лучших муниципальных учреждений культуры, находящихся на территориях сельских поселений)</t>
  </si>
  <si>
    <t>Субсидии на государственную поддержку отрасли культуры (Государственная поддержка лучших работников муниципальных учреждений культуры, находящихся на территориях сельских поселений)</t>
  </si>
  <si>
    <t>5</t>
  </si>
  <si>
    <t>4.1.</t>
  </si>
  <si>
    <t>4.2.</t>
  </si>
  <si>
    <t>05 1 04 R5193</t>
  </si>
  <si>
    <t>05 1 04 R5194</t>
  </si>
  <si>
    <t>523</t>
  </si>
  <si>
    <t>Региональный проект "Культурная среда" федерального проекта "Культурная среда"</t>
  </si>
  <si>
    <t>5.1.</t>
  </si>
  <si>
    <t xml:space="preserve">Государственная поддержка отрасли культуры (Оснащение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материалами)
</t>
  </si>
  <si>
    <t>5.2.</t>
  </si>
  <si>
    <t xml:space="preserve">Государственная поддержка отрасли культуры (Обеспечение учреждений культуры передвижными многофункциональными культурными центрами (автоклубами)
</t>
  </si>
  <si>
    <t>05 1 А1 55191</t>
  </si>
  <si>
    <t>051A1Z5191</t>
  </si>
  <si>
    <t>05 1 А1 55192</t>
  </si>
  <si>
    <t>051A1Z5192</t>
  </si>
  <si>
    <t>Подпрограмма 2 "Укрепление единого культурного пространства и развитие межнациональных отношений"</t>
  </si>
  <si>
    <t>Основное мероприятие: "Сохранение и развитие традиционной народной культуры, нематериального культурного наследия народов Чукотского автономного округа"</t>
  </si>
  <si>
    <t>Поддержка, развитие и популяризация народных художественных промыслов Чукотского автономного округа</t>
  </si>
  <si>
    <t>1.2.</t>
  </si>
  <si>
    <t>Поддержка, сохранение, развитие и популяризация нематериально-культурного наследия народов Чукотского автономного округа</t>
  </si>
  <si>
    <t>05 2 01 63210</t>
  </si>
  <si>
    <t>05 2 01 63220</t>
  </si>
  <si>
    <t xml:space="preserve">Субсидии на организацию и проведение юбилейных и праздничных мероприятий по сохранению и развитию культурного наследия народов Чукотского автономного округа </t>
  </si>
  <si>
    <t>05 2 01 42160</t>
  </si>
  <si>
    <t>1.4.</t>
  </si>
  <si>
    <t>Реализация мероприятий по укреплению единства российской нации и этнокультурному развитию народов России</t>
  </si>
  <si>
    <t>Основное мероприятие: "Организация концертного обслуживания и осуществление выставочных проектов на территории Чукотского автономного округа и за его пределами"</t>
  </si>
  <si>
    <t>Организация концертного обслуживания и осуществление выставочных проектов на территории Чукотского автономного округа и за его пределами. Создание культурного продукта</t>
  </si>
  <si>
    <t>05 2 02 63230</t>
  </si>
  <si>
    <t>Основное мероприятие: "Развитие кинематографии на территории округа"</t>
  </si>
  <si>
    <t>Гранты некоммерческим организациям на реализацию проектов в области кинематографии</t>
  </si>
  <si>
    <t>3.2.</t>
  </si>
  <si>
    <t>Проведение мероприятий по развитию кинематографии</t>
  </si>
  <si>
    <t>05 2 03 63240</t>
  </si>
  <si>
    <t>05 2 03 63250</t>
  </si>
  <si>
    <t>632</t>
  </si>
  <si>
    <t>Региональный проект "Творческие люди" федерального проекта "Творческие люди"</t>
  </si>
  <si>
    <t>Организация и проведение Фестиваля любительских творческих коллективов с вручением грантов</t>
  </si>
  <si>
    <t>Реализация программ, направленных на укрепление единства нации, духовно-нравственное и патриотическое воспитание</t>
  </si>
  <si>
    <t>4.3.</t>
  </si>
  <si>
    <t>05 2 А2 60360</t>
  </si>
  <si>
    <t>05 2 А2 60370</t>
  </si>
  <si>
    <t>05 2 А2 60380</t>
  </si>
  <si>
    <t>Подпрограмма 3: "Развитие кадрового потенциала"</t>
  </si>
  <si>
    <t>Основное мероприятие: "Социальная поддержка специалистов"</t>
  </si>
  <si>
    <t>Выплата единовременного пособия специалистам учреждений культуры</t>
  </si>
  <si>
    <t>1.2</t>
  </si>
  <si>
    <t>Выплата денежной компенсации за наем (поднаем) жилых помещений специалистам физической культуры и спорта</t>
  </si>
  <si>
    <t>Выплата пособия тренерам-преподавателям</t>
  </si>
  <si>
    <t>05 3 01 60300</t>
  </si>
  <si>
    <t>05 3 01 63280</t>
  </si>
  <si>
    <t>05 3 01 63290</t>
  </si>
  <si>
    <t>321</t>
  </si>
  <si>
    <t>Основное мероприятие: "Подготовка квалифицированных специалистов для сферы культуры Чукотского автономного округа"</t>
  </si>
  <si>
    <t xml:space="preserve">   Подготовка квалифицированных специалистов для сферы культуры Чукотского автономного округа в высших учебных заведениях Российской Федерации</t>
  </si>
  <si>
    <t>0530260310</t>
  </si>
  <si>
    <t>Подпрограмма 4: "Поддержка и развитие детского и молодежного творчества"</t>
  </si>
  <si>
    <t>Организация и проведение окружных мероприятий, направленных на развитие детского и молодежного творчества в сфере культуры и искусства</t>
  </si>
  <si>
    <t>05 4 01 6331Д</t>
  </si>
  <si>
    <t>Основное мероприятие: "Организация и проведение окружных мероприятий, направленных на развитие детского и молодежного творчества"</t>
  </si>
  <si>
    <t>Основное мероприятие: "Обеспечение участия во всероссийских конкурсах, слетах, форумах, фестивалях специалистов детей и молодёжи Чукотки"</t>
  </si>
  <si>
    <t xml:space="preserve">Обеспечение участия во всероссийских конкурсах, слетах, форумах, фестивалях специалистов, детей и молодежи Чукотки  в сфере культуры </t>
  </si>
  <si>
    <t>05 4 02 6031Д</t>
  </si>
  <si>
    <t>113</t>
  </si>
  <si>
    <t>Федеральный проект "Творческие люди"</t>
  </si>
  <si>
    <t>Организация и проведение фестивалей детского творчества всех жанров</t>
  </si>
  <si>
    <t>05 4 A2 6039Д</t>
  </si>
  <si>
    <t>Подпрограмма 5: "Грантовая поддержка проектов в области культуры"</t>
  </si>
  <si>
    <t>Основное мероприятие: "Поощрение лучших учреждений в сфере культуры и их работников"</t>
  </si>
  <si>
    <t>Предоставление грантов учреждениям культуры и их работникам</t>
  </si>
  <si>
    <t>05 5 01 60330</t>
  </si>
  <si>
    <t>350</t>
  </si>
  <si>
    <t>Гранты на поддержку творческих проектов любительских творческих коллективов</t>
  </si>
  <si>
    <t>2.2.</t>
  </si>
  <si>
    <t>Гранты на поддержку проектов духовно-нравственной направленности</t>
  </si>
  <si>
    <t>05 5 А2 63380</t>
  </si>
  <si>
    <t>05 5 А2 63390</t>
  </si>
  <si>
    <t>633</t>
  </si>
  <si>
    <t>Подпрограмма 6: "Создание региональной системы сохранения историко-культурного наследия Чукотки"</t>
  </si>
  <si>
    <t>Основное мероприятие: "Сохранение, использование, популяризация и государственная охрана объектов культурного наследия, расположенных на территории Чукотского автономного округа"</t>
  </si>
  <si>
    <t>Сохранение и использование объектов культурного наследия</t>
  </si>
  <si>
    <t>1.2..</t>
  </si>
  <si>
    <t>Выявление, учет и популяризация объектов культурного наследия регионального значения</t>
  </si>
  <si>
    <t>1.3</t>
  </si>
  <si>
    <t>Разработка, внедрение и сопровождение информационных ресурсов, с целью учета и популяризация объектов культурного наследия, расположенных на территории Чукотского автономного округа</t>
  </si>
  <si>
    <t>05 6 01 63400</t>
  </si>
  <si>
    <t>05 6 01 63420</t>
  </si>
  <si>
    <t>05 6 01 60340</t>
  </si>
  <si>
    <t>Региональный проект «Спорт - норма жизни»  федерального проекта «Спорт - норма жизни»</t>
  </si>
  <si>
    <t xml:space="preserve">Развитие детско-юношеского и молодежного спорта </t>
  </si>
  <si>
    <t>05 7 Р5 6343Д</t>
  </si>
  <si>
    <t>Физкультурно-оздоровительная работа с населением</t>
  </si>
  <si>
    <t>05 7 Р5 63440</t>
  </si>
  <si>
    <t>122</t>
  </si>
  <si>
    <t>Развитие и поддержка национальных видов спорта</t>
  </si>
  <si>
    <t>05 7 Р5 63450</t>
  </si>
  <si>
    <t>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</t>
  </si>
  <si>
    <t>1.5.</t>
  </si>
  <si>
    <t>Реализация мероприятий  по поэтапному внедрению Всероссийского  физкультурно-спортивного комплекса «Готов к труду и обороне» (ГТО)</t>
  </si>
  <si>
    <t>1.6.</t>
  </si>
  <si>
    <t xml:space="preserve"> Финальные соревнования на кубок Губернатора Чукотского автономного округа</t>
  </si>
  <si>
    <t>1.7.</t>
  </si>
  <si>
    <t>Гранты некоммерческим организациям на реализацию мероприятий в сфере физической культуры и спорта</t>
  </si>
  <si>
    <t>1.8.</t>
  </si>
  <si>
    <t xml:space="preserve">Субсидии на развитие и поддержку национальных видов спорта </t>
  </si>
  <si>
    <t>1.9.</t>
  </si>
  <si>
    <t>Обеспечение условий для реализации спортивных и культурных инициатив</t>
  </si>
  <si>
    <t>1.10</t>
  </si>
  <si>
    <t>Субcидии на оснащение объектов спортивной инфраструктуры спортивно-технологическим оборудованием</t>
  </si>
  <si>
    <t>05 7 Р5 6347Д</t>
  </si>
  <si>
    <t>05 7 Р5 72030</t>
  </si>
  <si>
    <t>05 7 Р5 63490</t>
  </si>
  <si>
    <t>05 7 Р5 63500</t>
  </si>
  <si>
    <t>05 7 Р5 42250</t>
  </si>
  <si>
    <t>05 7 Р5 72520</t>
  </si>
  <si>
    <t>05 7 Р5 52280</t>
  </si>
  <si>
    <t>Основное мероприятие: "Популяризация туризма"</t>
  </si>
  <si>
    <t>Организация туристской деятельности и управление развитием туризма</t>
  </si>
  <si>
    <t>Рекламно-информационное обеспечение продвижения туристского продукта</t>
  </si>
  <si>
    <t>Предоставление грантов некоммерческим организациям на реализацию проектов в сфере развития внутреннего туризма</t>
  </si>
  <si>
    <t>Организация и участия в выставках туристской направленности</t>
  </si>
  <si>
    <t>Основное мероприятие: "Создание и развитие туристической инфраструктуры"</t>
  </si>
  <si>
    <t>Разработка и обустройство туристских маршрутов на территории Чукотского автономного округа</t>
  </si>
  <si>
    <t>Основное мероприятие "Поддержка субъектов туристской индустрии Чукотского автономного округа"</t>
  </si>
  <si>
    <t xml:space="preserve">Гранты некоммерческим организациям на поддержку ездового собаководства </t>
  </si>
  <si>
    <t>05 8 01 63510</t>
  </si>
  <si>
    <t>05 8 01 63520</t>
  </si>
  <si>
    <t>05 8 01 63530</t>
  </si>
  <si>
    <t>05 8 01 63540</t>
  </si>
  <si>
    <t>05 8 02 63560</t>
  </si>
  <si>
    <t>05 8 03 72540</t>
  </si>
  <si>
    <t>05 8 01</t>
  </si>
  <si>
    <t>Основное мероприятие "Проектно-изыскательские, ремонтные работы, строительство и реконструкция объектов образования, культуры и спорта"</t>
  </si>
  <si>
    <t>Проведение ремонтных работ в государственных учреждениях по развитию народных художественных промыслов</t>
  </si>
  <si>
    <t xml:space="preserve">     Проведение ремонтных работ в государственных учреждениях культуры</t>
  </si>
  <si>
    <t xml:space="preserve">    Субсидия на строительство спортивного комплекса в г. Певек</t>
  </si>
  <si>
    <t>Строительство объекта "Дом культуры в с. Канчалан"</t>
  </si>
  <si>
    <t>2.3.</t>
  </si>
  <si>
    <t>Региональный проект "Спорт - норма жизни" федерального проекта "Спорт - норма жизни"</t>
  </si>
  <si>
    <t>3.</t>
  </si>
  <si>
    <t>Строительство объекта "Многофункциональная спортивная площадка с искусственным покрытием в г. Певек"</t>
  </si>
  <si>
    <t>Строительство объекта "Физкультурно-оздоровительный комплекс с залом единоборств в г. Анадырь"</t>
  </si>
  <si>
    <t>Строительство объекта "Многофункциональная спортивная площадка с искусственным покрытием в г. Билибино"</t>
  </si>
  <si>
    <t>2.</t>
  </si>
  <si>
    <t>05 И 01 63590</t>
  </si>
  <si>
    <t>05 И 01 69994</t>
  </si>
  <si>
    <t>05ИА190130</t>
  </si>
  <si>
    <t>Строительство объекта "Этнокультурный центр в п. Эгвекинот"</t>
  </si>
  <si>
    <t>05ИА190350</t>
  </si>
  <si>
    <t>Основное мероприятие: "Обеспечение функционирования государственных органов"</t>
  </si>
  <si>
    <t>мероприятие: "Расходы на содержание центрального аппарата органов государственной власти (государственных органов)"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</si>
  <si>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N 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наследия"</t>
  </si>
  <si>
    <t>Компенсация расходов на оплату стоимости проезда, переезда и провоза багажа в соответствии с Законом Чукотского автономного округа от 31 мая 2010 года N 57-ОЗ "О некоторых гарантиях и компенсациях для лиц, работающих в государственных органах Чукотского автономного округа, Чукотском территориальном фонде обязательного медицинского страхования, государственных учреждениях Чукотского автономного округа и расположенных в Чукотском автономном округе"</t>
  </si>
  <si>
    <t>Основное мероприятие:"Обеспечение функционирования государственных учреждений"</t>
  </si>
  <si>
    <t>Расходы на обеспечение деятельности (оказание услуг) учреждений дополнительного образования</t>
  </si>
  <si>
    <t>Расходы на обеспечение деятельности (оказание услуг) музеев и постоянных выставок</t>
  </si>
  <si>
    <t>Расходы на обеспечение деятельности (оказание услуг) учреждений культуры и искусства</t>
  </si>
  <si>
    <t>Расходы на обеспечение деятельности (оказание услуг) учреждений кинематографии</t>
  </si>
  <si>
    <t>Расходы на обеспечение деятельности (оказание услуг) учреждений развития народных художественных промыслов</t>
  </si>
  <si>
    <t>Меры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N 122-ОЗ "О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округа"</t>
  </si>
  <si>
    <t>2.4.</t>
  </si>
  <si>
    <t>2.5.</t>
  </si>
  <si>
    <t>2.6.</t>
  </si>
  <si>
    <t>2.7.</t>
  </si>
  <si>
    <t>05 П 01 00110</t>
  </si>
  <si>
    <t>121</t>
  </si>
  <si>
    <t>129</t>
  </si>
  <si>
    <t>05 П 01 59500</t>
  </si>
  <si>
    <t>05 П 01 10110</t>
  </si>
  <si>
    <t>05 П 02 С904Д</t>
  </si>
  <si>
    <t>05 П 02 С9090</t>
  </si>
  <si>
    <t>05 П 02 С9110</t>
  </si>
  <si>
    <t>05 П 02 С9120</t>
  </si>
  <si>
    <t>05 П 02 С9220</t>
  </si>
  <si>
    <t>05 П 02 10110</t>
  </si>
  <si>
    <t>05 П 02 10120</t>
  </si>
  <si>
    <t>05 П 02 10710</t>
  </si>
  <si>
    <t>05 2 01 50160</t>
  </si>
  <si>
    <t>ИТОГО</t>
  </si>
  <si>
    <t>Подпрограмма 1  "Обеспечение государственных гарантий и развитие современной инфраструктуры культуры, спорта и туризма"</t>
  </si>
  <si>
    <t>Подпрограмма  7 : "Поддержка физической культуры и спорта"</t>
  </si>
  <si>
    <t>Подпрограмма 8:  "Поддержка туризма"</t>
  </si>
  <si>
    <t xml:space="preserve">Подпрограмма 9: «Развитие социальной инфраструктуры» </t>
  </si>
  <si>
    <t>05 И 01 63570</t>
  </si>
  <si>
    <t>Подпрограмма  10: "Обеспечение деятельности государственных органов и подведомственных учреждений"</t>
  </si>
  <si>
    <t xml:space="preserve"> __________________________Государственная программа "Развитие культуры, спорта и туризма Чукотского автономного округа"______________________________________________________________</t>
  </si>
  <si>
    <r>
      <t xml:space="preserve">Ответственный исполнитель Государственной и региональной адресной программы  </t>
    </r>
    <r>
      <rPr>
        <b/>
        <u val="single"/>
        <sz val="11"/>
        <rFont val="Times New Roman"/>
        <family val="1"/>
      </rPr>
      <t>Комитет по культуре, спорту и туризму Чукотского автономного округа</t>
    </r>
  </si>
  <si>
    <t>%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</si>
</sst>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0.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5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justify" textRotation="90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0" fontId="9" fillId="31" borderId="10" xfId="0" applyFont="1" applyFill="1" applyBorder="1" applyAlignment="1">
      <alignment vertical="center"/>
    </xf>
    <xf numFmtId="176" fontId="5" fillId="31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176" fontId="5" fillId="33" borderId="10" xfId="0" applyNumberFormat="1" applyFont="1" applyFill="1" applyBorder="1" applyAlignment="1">
      <alignment vertical="center"/>
    </xf>
    <xf numFmtId="176" fontId="9" fillId="33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31" borderId="10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49" fontId="9" fillId="31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6" fillId="31" borderId="10" xfId="0" applyFont="1" applyFill="1" applyBorder="1" applyAlignment="1">
      <alignment horizontal="center" vertical="center"/>
    </xf>
    <xf numFmtId="0" fontId="15" fillId="31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" fillId="31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31" borderId="10" xfId="0" applyNumberFormat="1" applyFont="1" applyFill="1" applyBorder="1" applyAlignment="1">
      <alignment horizontal="center" vertical="center" wrapText="1"/>
    </xf>
    <xf numFmtId="49" fontId="5" fillId="31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176" fontId="5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9" fontId="8" fillId="31" borderId="10" xfId="0" applyNumberFormat="1" applyFont="1" applyFill="1" applyBorder="1" applyAlignment="1">
      <alignment vertical="center"/>
    </xf>
    <xf numFmtId="0" fontId="8" fillId="31" borderId="10" xfId="0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176" fontId="8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49" fontId="8" fillId="31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6" fillId="31" borderId="10" xfId="0" applyNumberFormat="1" applyFont="1" applyFill="1" applyBorder="1" applyAlignment="1">
      <alignment horizontal="center" vertical="center" wrapText="1"/>
    </xf>
    <xf numFmtId="49" fontId="6" fillId="31" borderId="10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9" fontId="5" fillId="0" borderId="0" xfId="0" applyNumberFormat="1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7"/>
  <sheetViews>
    <sheetView tabSelected="1" zoomScaleSheetLayoutView="110" zoomScalePageLayoutView="0" workbookViewId="0" topLeftCell="C1">
      <selection activeCell="V123" sqref="V123"/>
    </sheetView>
  </sheetViews>
  <sheetFormatPr defaultColWidth="9.00390625" defaultRowHeight="12.75"/>
  <cols>
    <col min="1" max="1" width="7.625" style="2" customWidth="1"/>
    <col min="2" max="2" width="55.75390625" style="57" customWidth="1"/>
    <col min="3" max="4" width="11.75390625" style="5" customWidth="1"/>
    <col min="5" max="5" width="9.875" style="5" customWidth="1"/>
    <col min="6" max="6" width="8.375" style="15" customWidth="1"/>
    <col min="7" max="7" width="12.125" style="7" customWidth="1"/>
    <col min="8" max="8" width="13.125" style="5" customWidth="1"/>
    <col min="9" max="9" width="12.375" style="5" customWidth="1"/>
    <col min="10" max="10" width="11.25390625" style="5" customWidth="1"/>
    <col min="11" max="11" width="9.625" style="5" customWidth="1"/>
    <col min="12" max="12" width="10.375" style="41" customWidth="1"/>
    <col min="13" max="13" width="11.125" style="5" customWidth="1"/>
    <col min="14" max="14" width="12.00390625" style="5" customWidth="1"/>
    <col min="15" max="15" width="9.125" style="5" customWidth="1"/>
    <col min="16" max="16" width="10.375" style="5" customWidth="1"/>
    <col min="17" max="17" width="12.00390625" style="41" customWidth="1"/>
    <col min="18" max="18" width="10.75390625" style="5" customWidth="1"/>
    <col min="19" max="19" width="11.625" style="5" customWidth="1"/>
    <col min="20" max="20" width="8.875" style="5" customWidth="1"/>
    <col min="21" max="21" width="9.625" style="5" customWidth="1"/>
    <col min="22" max="22" width="7.875" style="5" customWidth="1"/>
    <col min="23" max="16384" width="9.125" style="5" customWidth="1"/>
  </cols>
  <sheetData>
    <row r="1" spans="19:21" ht="15">
      <c r="S1" s="10"/>
      <c r="T1" s="112" t="s">
        <v>19</v>
      </c>
      <c r="U1" s="113"/>
    </row>
    <row r="2" spans="1:22" ht="15.75">
      <c r="A2" s="116" t="s">
        <v>10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"/>
    </row>
    <row r="3" spans="1:22" ht="15.75">
      <c r="A3" s="114" t="s">
        <v>241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3"/>
    </row>
    <row r="4" spans="1:22" ht="9.75" customHeight="1">
      <c r="A4" s="121" t="s">
        <v>11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3"/>
    </row>
    <row r="5" spans="1:22" ht="9.75" customHeight="1">
      <c r="A5" s="4"/>
      <c r="C5" s="2"/>
      <c r="D5" s="2"/>
      <c r="E5" s="2"/>
      <c r="F5" s="16"/>
      <c r="G5" s="19"/>
      <c r="H5" s="2"/>
      <c r="I5" s="2"/>
      <c r="J5" s="2"/>
      <c r="K5" s="2"/>
      <c r="L5" s="42"/>
      <c r="M5" s="2"/>
      <c r="N5" s="2"/>
      <c r="O5" s="2"/>
      <c r="P5" s="2"/>
      <c r="Q5" s="42"/>
      <c r="R5" s="2"/>
      <c r="S5" s="2"/>
      <c r="T5" s="2"/>
      <c r="U5" s="2"/>
      <c r="V5" s="3"/>
    </row>
    <row r="6" spans="1:22" ht="15.75">
      <c r="A6" s="122" t="s">
        <v>12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3"/>
    </row>
    <row r="7" spans="1:22" ht="36" customHeight="1">
      <c r="A7" s="99" t="s">
        <v>242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2"/>
    </row>
    <row r="8" spans="18:21" ht="15">
      <c r="R8" s="7"/>
      <c r="U8" s="9" t="s">
        <v>1</v>
      </c>
    </row>
    <row r="9" spans="1:21" s="9" customFormat="1" ht="27.75" customHeight="1">
      <c r="A9" s="106" t="s">
        <v>7</v>
      </c>
      <c r="B9" s="109" t="s">
        <v>8</v>
      </c>
      <c r="C9" s="93" t="s">
        <v>5</v>
      </c>
      <c r="D9" s="94"/>
      <c r="E9" s="95"/>
      <c r="F9" s="117" t="s">
        <v>9</v>
      </c>
      <c r="G9" s="101" t="s">
        <v>13</v>
      </c>
      <c r="H9" s="93" t="s">
        <v>16</v>
      </c>
      <c r="I9" s="94"/>
      <c r="J9" s="94"/>
      <c r="K9" s="95"/>
      <c r="L9" s="123" t="s">
        <v>17</v>
      </c>
      <c r="M9" s="123"/>
      <c r="N9" s="123"/>
      <c r="O9" s="123"/>
      <c r="P9" s="124"/>
      <c r="Q9" s="125" t="s">
        <v>18</v>
      </c>
      <c r="R9" s="126"/>
      <c r="S9" s="126"/>
      <c r="T9" s="126"/>
      <c r="U9" s="127"/>
    </row>
    <row r="10" spans="1:21" s="9" customFormat="1" ht="30" customHeight="1">
      <c r="A10" s="107"/>
      <c r="B10" s="110"/>
      <c r="C10" s="128"/>
      <c r="D10" s="129"/>
      <c r="E10" s="130"/>
      <c r="F10" s="118"/>
      <c r="G10" s="102"/>
      <c r="H10" s="96"/>
      <c r="I10" s="97"/>
      <c r="J10" s="97"/>
      <c r="K10" s="98"/>
      <c r="L10" s="120" t="s">
        <v>0</v>
      </c>
      <c r="M10" s="123" t="s">
        <v>6</v>
      </c>
      <c r="N10" s="123"/>
      <c r="O10" s="123"/>
      <c r="P10" s="124"/>
      <c r="Q10" s="131" t="s">
        <v>0</v>
      </c>
      <c r="R10" s="125" t="s">
        <v>6</v>
      </c>
      <c r="S10" s="126"/>
      <c r="T10" s="126"/>
      <c r="U10" s="127"/>
    </row>
    <row r="11" spans="1:21" s="9" customFormat="1" ht="26.25" customHeight="1">
      <c r="A11" s="107"/>
      <c r="B11" s="110"/>
      <c r="C11" s="96"/>
      <c r="D11" s="97"/>
      <c r="E11" s="98"/>
      <c r="F11" s="118"/>
      <c r="G11" s="102"/>
      <c r="H11" s="104" t="s">
        <v>0</v>
      </c>
      <c r="I11" s="123" t="s">
        <v>6</v>
      </c>
      <c r="J11" s="123"/>
      <c r="K11" s="123"/>
      <c r="L11" s="120"/>
      <c r="M11" s="104" t="s">
        <v>4</v>
      </c>
      <c r="N11" s="104" t="s">
        <v>3</v>
      </c>
      <c r="O11" s="104" t="s">
        <v>2</v>
      </c>
      <c r="P11" s="105"/>
      <c r="Q11" s="132"/>
      <c r="R11" s="106" t="s">
        <v>4</v>
      </c>
      <c r="S11" s="106" t="s">
        <v>3</v>
      </c>
      <c r="T11" s="104" t="s">
        <v>2</v>
      </c>
      <c r="U11" s="105"/>
    </row>
    <row r="12" spans="1:22" s="9" customFormat="1" ht="193.5" customHeight="1">
      <c r="A12" s="108"/>
      <c r="B12" s="111"/>
      <c r="C12" s="66" t="s">
        <v>3</v>
      </c>
      <c r="D12" s="66" t="s">
        <v>4</v>
      </c>
      <c r="E12" s="12" t="s">
        <v>14</v>
      </c>
      <c r="F12" s="119"/>
      <c r="G12" s="103"/>
      <c r="H12" s="104"/>
      <c r="I12" s="11" t="s">
        <v>4</v>
      </c>
      <c r="J12" s="11" t="s">
        <v>3</v>
      </c>
      <c r="K12" s="12" t="s">
        <v>14</v>
      </c>
      <c r="L12" s="120"/>
      <c r="M12" s="104"/>
      <c r="N12" s="104"/>
      <c r="O12" s="12" t="s">
        <v>14</v>
      </c>
      <c r="P12" s="12" t="s">
        <v>15</v>
      </c>
      <c r="Q12" s="133"/>
      <c r="R12" s="108"/>
      <c r="S12" s="108"/>
      <c r="T12" s="12" t="s">
        <v>14</v>
      </c>
      <c r="U12" s="12" t="s">
        <v>15</v>
      </c>
      <c r="V12" s="9" t="s">
        <v>243</v>
      </c>
    </row>
    <row r="13" spans="1:21" s="6" customFormat="1" ht="16.5" customHeight="1">
      <c r="A13" s="8">
        <v>1</v>
      </c>
      <c r="B13" s="58">
        <v>2</v>
      </c>
      <c r="C13" s="22">
        <v>3</v>
      </c>
      <c r="D13" s="22">
        <v>4</v>
      </c>
      <c r="E13" s="8">
        <v>5</v>
      </c>
      <c r="F13" s="17">
        <v>6</v>
      </c>
      <c r="G13" s="20">
        <v>8</v>
      </c>
      <c r="H13" s="8">
        <v>9</v>
      </c>
      <c r="I13" s="8">
        <v>10</v>
      </c>
      <c r="J13" s="8">
        <v>11</v>
      </c>
      <c r="K13" s="8">
        <v>12</v>
      </c>
      <c r="L13" s="43">
        <v>13</v>
      </c>
      <c r="M13" s="8">
        <v>14</v>
      </c>
      <c r="N13" s="8">
        <v>15</v>
      </c>
      <c r="O13" s="8">
        <v>16</v>
      </c>
      <c r="P13" s="8">
        <v>17</v>
      </c>
      <c r="Q13" s="43">
        <v>18</v>
      </c>
      <c r="R13" s="8">
        <v>19</v>
      </c>
      <c r="S13" s="8">
        <v>20</v>
      </c>
      <c r="T13" s="8">
        <v>21</v>
      </c>
      <c r="U13" s="8">
        <v>22</v>
      </c>
    </row>
    <row r="14" spans="1:21" ht="45" customHeight="1">
      <c r="A14" s="13"/>
      <c r="B14" s="63" t="s">
        <v>20</v>
      </c>
      <c r="C14" s="67"/>
      <c r="D14" s="68"/>
      <c r="E14" s="23"/>
      <c r="F14" s="23"/>
      <c r="G14" s="24"/>
      <c r="H14" s="25"/>
      <c r="I14" s="25"/>
      <c r="J14" s="25"/>
      <c r="K14" s="25"/>
      <c r="L14" s="24"/>
      <c r="M14" s="25"/>
      <c r="N14" s="25"/>
      <c r="O14" s="25"/>
      <c r="P14" s="25"/>
      <c r="Q14" s="24"/>
      <c r="R14" s="25"/>
      <c r="S14" s="25"/>
      <c r="T14" s="25"/>
      <c r="U14" s="25"/>
    </row>
    <row r="15" spans="1:22" ht="48.75" customHeight="1">
      <c r="A15" s="44"/>
      <c r="B15" s="45" t="s">
        <v>235</v>
      </c>
      <c r="C15" s="69"/>
      <c r="D15" s="70"/>
      <c r="E15" s="26"/>
      <c r="F15" s="26"/>
      <c r="G15" s="27">
        <f>G16+G22+G25+G27+G30</f>
        <v>32373.899999999994</v>
      </c>
      <c r="H15" s="27">
        <f aca="true" t="shared" si="0" ref="H15:U15">H16+H22+H25+H27+H30</f>
        <v>32373.899999999998</v>
      </c>
      <c r="I15" s="27">
        <f t="shared" si="0"/>
        <v>13747.5</v>
      </c>
      <c r="J15" s="27">
        <f t="shared" si="0"/>
        <v>18626.4</v>
      </c>
      <c r="K15" s="27">
        <f t="shared" si="0"/>
        <v>0</v>
      </c>
      <c r="L15" s="27">
        <f t="shared" si="0"/>
        <v>10022.900000000001</v>
      </c>
      <c r="M15" s="27">
        <f t="shared" si="0"/>
        <v>1874</v>
      </c>
      <c r="N15" s="27">
        <f t="shared" si="0"/>
        <v>8148.9</v>
      </c>
      <c r="O15" s="27">
        <f t="shared" si="0"/>
        <v>0</v>
      </c>
      <c r="P15" s="27">
        <f t="shared" si="0"/>
        <v>0</v>
      </c>
      <c r="Q15" s="27">
        <f t="shared" si="0"/>
        <v>9036.6</v>
      </c>
      <c r="R15" s="27">
        <f t="shared" si="0"/>
        <v>966.6</v>
      </c>
      <c r="S15" s="27">
        <f t="shared" si="0"/>
        <v>8070</v>
      </c>
      <c r="T15" s="27">
        <f t="shared" si="0"/>
        <v>0</v>
      </c>
      <c r="U15" s="27">
        <f t="shared" si="0"/>
        <v>0</v>
      </c>
      <c r="V15" s="86">
        <f>Q15*100/H15</f>
        <v>27.913226395336988</v>
      </c>
    </row>
    <row r="16" spans="1:22" ht="42.75" customHeight="1">
      <c r="A16" s="48" t="s">
        <v>21</v>
      </c>
      <c r="B16" s="59" t="s">
        <v>22</v>
      </c>
      <c r="C16" s="71"/>
      <c r="D16" s="72"/>
      <c r="E16" s="28"/>
      <c r="F16" s="28"/>
      <c r="G16" s="29">
        <f>G17+G21</f>
        <v>11542</v>
      </c>
      <c r="H16" s="29">
        <f>H17+H21</f>
        <v>11542</v>
      </c>
      <c r="I16" s="29">
        <f aca="true" t="shared" si="1" ref="I16:T16">I17+I21</f>
        <v>3074.6</v>
      </c>
      <c r="J16" s="29">
        <f t="shared" si="1"/>
        <v>8467.4</v>
      </c>
      <c r="K16" s="29">
        <f t="shared" si="1"/>
        <v>0</v>
      </c>
      <c r="L16" s="29">
        <f t="shared" si="1"/>
        <v>4149</v>
      </c>
      <c r="M16" s="29">
        <f t="shared" si="1"/>
        <v>1296.3</v>
      </c>
      <c r="N16" s="29">
        <f>N17+N21</f>
        <v>2852.7</v>
      </c>
      <c r="O16" s="29">
        <f t="shared" si="1"/>
        <v>0</v>
      </c>
      <c r="P16" s="29">
        <f t="shared" si="1"/>
        <v>0</v>
      </c>
      <c r="Q16" s="29">
        <f t="shared" si="1"/>
        <v>3162.7</v>
      </c>
      <c r="R16" s="29">
        <f t="shared" si="1"/>
        <v>388.9</v>
      </c>
      <c r="S16" s="29">
        <f t="shared" si="1"/>
        <v>2773.8</v>
      </c>
      <c r="T16" s="29">
        <f t="shared" si="1"/>
        <v>0</v>
      </c>
      <c r="U16" s="30"/>
      <c r="V16" s="86">
        <f aca="true" t="shared" si="2" ref="V16:V79">Q16*100/H16</f>
        <v>27.401663489863108</v>
      </c>
    </row>
    <row r="17" spans="1:22" ht="51.75" customHeight="1">
      <c r="A17" s="18" t="s">
        <v>23</v>
      </c>
      <c r="B17" s="47" t="s">
        <v>24</v>
      </c>
      <c r="C17" s="67"/>
      <c r="D17" s="68"/>
      <c r="E17" s="23"/>
      <c r="F17" s="32"/>
      <c r="G17" s="24">
        <f>G18+G19+G20</f>
        <v>8200</v>
      </c>
      <c r="H17" s="25">
        <f aca="true" t="shared" si="3" ref="H17:U17">H18+H19+H20</f>
        <v>8200</v>
      </c>
      <c r="I17" s="25">
        <f t="shared" si="3"/>
        <v>0</v>
      </c>
      <c r="J17" s="25">
        <f t="shared" si="3"/>
        <v>8200</v>
      </c>
      <c r="K17" s="25">
        <f t="shared" si="3"/>
        <v>0</v>
      </c>
      <c r="L17" s="24">
        <f t="shared" si="3"/>
        <v>2740</v>
      </c>
      <c r="M17" s="25">
        <f t="shared" si="3"/>
        <v>0</v>
      </c>
      <c r="N17" s="25">
        <f>N18+N19+N20</f>
        <v>2740</v>
      </c>
      <c r="O17" s="25">
        <f t="shared" si="3"/>
        <v>0</v>
      </c>
      <c r="P17" s="25">
        <f t="shared" si="3"/>
        <v>0</v>
      </c>
      <c r="Q17" s="24">
        <f t="shared" si="3"/>
        <v>2740</v>
      </c>
      <c r="R17" s="25">
        <f t="shared" si="3"/>
        <v>0</v>
      </c>
      <c r="S17" s="25">
        <f t="shared" si="3"/>
        <v>2740</v>
      </c>
      <c r="T17" s="25">
        <f t="shared" si="3"/>
        <v>0</v>
      </c>
      <c r="U17" s="25">
        <f t="shared" si="3"/>
        <v>0</v>
      </c>
      <c r="V17" s="86">
        <f t="shared" si="2"/>
        <v>33.41463414634146</v>
      </c>
    </row>
    <row r="18" spans="1:22" ht="19.5" customHeight="1">
      <c r="A18" s="18" t="s">
        <v>25</v>
      </c>
      <c r="B18" s="60" t="s">
        <v>26</v>
      </c>
      <c r="C18" s="67" t="s">
        <v>34</v>
      </c>
      <c r="D18" s="68"/>
      <c r="E18" s="23"/>
      <c r="F18" s="32" t="s">
        <v>36</v>
      </c>
      <c r="G18" s="24">
        <v>2480</v>
      </c>
      <c r="H18" s="25">
        <f>I18+J18+K18</f>
        <v>2480</v>
      </c>
      <c r="I18" s="25"/>
      <c r="J18" s="25">
        <v>2480</v>
      </c>
      <c r="K18" s="25"/>
      <c r="L18" s="24">
        <f aca="true" t="shared" si="4" ref="L18:L79">M18+N18+O18+P18</f>
        <v>1222.9</v>
      </c>
      <c r="M18" s="25"/>
      <c r="N18" s="25">
        <v>1222.9</v>
      </c>
      <c r="O18" s="25"/>
      <c r="P18" s="25"/>
      <c r="Q18" s="24">
        <f aca="true" t="shared" si="5" ref="Q18:Q79">R18+S18+T18+U18</f>
        <v>1222.9</v>
      </c>
      <c r="R18" s="25"/>
      <c r="S18" s="25">
        <v>1222.9</v>
      </c>
      <c r="T18" s="25"/>
      <c r="U18" s="25"/>
      <c r="V18" s="86">
        <f t="shared" si="2"/>
        <v>49.31048387096775</v>
      </c>
    </row>
    <row r="19" spans="1:22" ht="19.5" customHeight="1">
      <c r="A19" s="18" t="s">
        <v>27</v>
      </c>
      <c r="B19" s="47" t="s">
        <v>28</v>
      </c>
      <c r="C19" s="67" t="s">
        <v>34</v>
      </c>
      <c r="D19" s="68"/>
      <c r="E19" s="23"/>
      <c r="F19" s="32" t="s">
        <v>36</v>
      </c>
      <c r="G19" s="24">
        <v>720</v>
      </c>
      <c r="H19" s="25">
        <f aca="true" t="shared" si="6" ref="H19:H63">I19+J19+K19</f>
        <v>720</v>
      </c>
      <c r="I19" s="25"/>
      <c r="J19" s="25">
        <v>720</v>
      </c>
      <c r="K19" s="25"/>
      <c r="L19" s="24">
        <f t="shared" si="4"/>
        <v>120</v>
      </c>
      <c r="M19" s="25"/>
      <c r="N19" s="25">
        <v>120</v>
      </c>
      <c r="O19" s="25"/>
      <c r="P19" s="25"/>
      <c r="Q19" s="24">
        <f t="shared" si="5"/>
        <v>120</v>
      </c>
      <c r="R19" s="25"/>
      <c r="S19" s="25">
        <v>120</v>
      </c>
      <c r="T19" s="25"/>
      <c r="U19" s="25"/>
      <c r="V19" s="86">
        <f t="shared" si="2"/>
        <v>16.666666666666668</v>
      </c>
    </row>
    <row r="20" spans="1:22" ht="19.5" customHeight="1">
      <c r="A20" s="18" t="s">
        <v>29</v>
      </c>
      <c r="B20" s="60" t="s">
        <v>30</v>
      </c>
      <c r="C20" s="67" t="s">
        <v>34</v>
      </c>
      <c r="D20" s="68"/>
      <c r="E20" s="23"/>
      <c r="F20" s="32" t="s">
        <v>38</v>
      </c>
      <c r="G20" s="24">
        <v>5000</v>
      </c>
      <c r="H20" s="25">
        <f t="shared" si="6"/>
        <v>5000</v>
      </c>
      <c r="I20" s="25"/>
      <c r="J20" s="25">
        <v>5000</v>
      </c>
      <c r="K20" s="25"/>
      <c r="L20" s="24">
        <f t="shared" si="4"/>
        <v>1397.1</v>
      </c>
      <c r="M20" s="25"/>
      <c r="N20" s="25">
        <v>1397.1</v>
      </c>
      <c r="O20" s="25"/>
      <c r="P20" s="25"/>
      <c r="Q20" s="24">
        <f t="shared" si="5"/>
        <v>1397.1</v>
      </c>
      <c r="R20" s="25"/>
      <c r="S20" s="25">
        <v>1397.1</v>
      </c>
      <c r="T20" s="25"/>
      <c r="U20" s="25"/>
      <c r="V20" s="86">
        <f t="shared" si="2"/>
        <v>27.942</v>
      </c>
    </row>
    <row r="21" spans="1:22" ht="45.75" customHeight="1">
      <c r="A21" s="18" t="s">
        <v>32</v>
      </c>
      <c r="B21" s="47" t="s">
        <v>33</v>
      </c>
      <c r="C21" s="68" t="s">
        <v>35</v>
      </c>
      <c r="D21" s="68" t="s">
        <v>35</v>
      </c>
      <c r="E21" s="23"/>
      <c r="F21" s="32" t="s">
        <v>40</v>
      </c>
      <c r="G21" s="24">
        <v>3342</v>
      </c>
      <c r="H21" s="25">
        <f t="shared" si="6"/>
        <v>3342</v>
      </c>
      <c r="I21" s="25">
        <v>3074.6</v>
      </c>
      <c r="J21" s="25">
        <v>267.4</v>
      </c>
      <c r="K21" s="25"/>
      <c r="L21" s="24">
        <f t="shared" si="4"/>
        <v>1409</v>
      </c>
      <c r="M21" s="25">
        <v>1296.3</v>
      </c>
      <c r="N21" s="25">
        <v>112.7</v>
      </c>
      <c r="O21" s="25"/>
      <c r="P21" s="25"/>
      <c r="Q21" s="24">
        <f t="shared" si="5"/>
        <v>422.7</v>
      </c>
      <c r="R21" s="25">
        <v>388.9</v>
      </c>
      <c r="S21" s="25">
        <v>33.8</v>
      </c>
      <c r="T21" s="25"/>
      <c r="U21" s="25"/>
      <c r="V21" s="86">
        <f t="shared" si="2"/>
        <v>12.648114901256733</v>
      </c>
    </row>
    <row r="22" spans="1:22" ht="40.5" customHeight="1">
      <c r="A22" s="48" t="s">
        <v>42</v>
      </c>
      <c r="B22" s="59" t="s">
        <v>41</v>
      </c>
      <c r="C22" s="71"/>
      <c r="D22" s="73"/>
      <c r="E22" s="28"/>
      <c r="F22" s="28"/>
      <c r="G22" s="29">
        <f>G23+G24</f>
        <v>1100</v>
      </c>
      <c r="H22" s="29">
        <f>H23+H24</f>
        <v>1100</v>
      </c>
      <c r="I22" s="29">
        <f aca="true" t="shared" si="7" ref="I22:U22">I23+I24</f>
        <v>0</v>
      </c>
      <c r="J22" s="29">
        <f t="shared" si="7"/>
        <v>1100</v>
      </c>
      <c r="K22" s="29">
        <f t="shared" si="7"/>
        <v>0</v>
      </c>
      <c r="L22" s="29">
        <f t="shared" si="7"/>
        <v>728.5</v>
      </c>
      <c r="M22" s="29">
        <f t="shared" si="7"/>
        <v>0</v>
      </c>
      <c r="N22" s="29">
        <f t="shared" si="7"/>
        <v>728.5</v>
      </c>
      <c r="O22" s="29">
        <f t="shared" si="7"/>
        <v>0</v>
      </c>
      <c r="P22" s="29">
        <f t="shared" si="7"/>
        <v>0</v>
      </c>
      <c r="Q22" s="29">
        <f t="shared" si="7"/>
        <v>728.5</v>
      </c>
      <c r="R22" s="29">
        <f t="shared" si="7"/>
        <v>0</v>
      </c>
      <c r="S22" s="29">
        <f t="shared" si="7"/>
        <v>728.5</v>
      </c>
      <c r="T22" s="29">
        <f t="shared" si="7"/>
        <v>0</v>
      </c>
      <c r="U22" s="29">
        <f t="shared" si="7"/>
        <v>0</v>
      </c>
      <c r="V22" s="86">
        <f t="shared" si="2"/>
        <v>66.22727272727273</v>
      </c>
    </row>
    <row r="23" spans="1:22" ht="24.75" customHeight="1">
      <c r="A23" s="134" t="s">
        <v>43</v>
      </c>
      <c r="B23" s="135" t="s">
        <v>44</v>
      </c>
      <c r="C23" s="74" t="s">
        <v>45</v>
      </c>
      <c r="D23" s="68"/>
      <c r="E23" s="23"/>
      <c r="F23" s="32" t="s">
        <v>46</v>
      </c>
      <c r="G23" s="24">
        <v>400</v>
      </c>
      <c r="H23" s="25">
        <f t="shared" si="6"/>
        <v>400</v>
      </c>
      <c r="I23" s="25"/>
      <c r="J23" s="25">
        <v>400</v>
      </c>
      <c r="K23" s="25"/>
      <c r="L23" s="24">
        <f t="shared" si="4"/>
        <v>28.6</v>
      </c>
      <c r="M23" s="25"/>
      <c r="N23" s="25">
        <v>28.6</v>
      </c>
      <c r="O23" s="25"/>
      <c r="P23" s="25"/>
      <c r="Q23" s="24">
        <f t="shared" si="5"/>
        <v>28.6</v>
      </c>
      <c r="R23" s="25"/>
      <c r="S23" s="25">
        <v>28.6</v>
      </c>
      <c r="T23" s="25"/>
      <c r="U23" s="25"/>
      <c r="V23" s="86">
        <f t="shared" si="2"/>
        <v>7.15</v>
      </c>
    </row>
    <row r="24" spans="1:22" ht="24.75" customHeight="1">
      <c r="A24" s="134"/>
      <c r="B24" s="135"/>
      <c r="C24" s="74" t="s">
        <v>45</v>
      </c>
      <c r="D24" s="68"/>
      <c r="E24" s="23"/>
      <c r="F24" s="32" t="s">
        <v>36</v>
      </c>
      <c r="G24" s="24">
        <v>700</v>
      </c>
      <c r="H24" s="25">
        <f t="shared" si="6"/>
        <v>700</v>
      </c>
      <c r="I24" s="25"/>
      <c r="J24" s="25">
        <v>700</v>
      </c>
      <c r="K24" s="25"/>
      <c r="L24" s="24">
        <f t="shared" si="4"/>
        <v>699.9</v>
      </c>
      <c r="M24" s="25"/>
      <c r="N24" s="25">
        <v>699.9</v>
      </c>
      <c r="O24" s="25"/>
      <c r="P24" s="25"/>
      <c r="Q24" s="24">
        <f t="shared" si="5"/>
        <v>699.9</v>
      </c>
      <c r="R24" s="25"/>
      <c r="S24" s="25">
        <v>699.9</v>
      </c>
      <c r="T24" s="25"/>
      <c r="U24" s="25"/>
      <c r="V24" s="86">
        <f t="shared" si="2"/>
        <v>99.98571428571428</v>
      </c>
    </row>
    <row r="25" spans="1:22" ht="48.75" customHeight="1">
      <c r="A25" s="48" t="s">
        <v>47</v>
      </c>
      <c r="B25" s="59" t="s">
        <v>48</v>
      </c>
      <c r="C25" s="71"/>
      <c r="D25" s="73"/>
      <c r="E25" s="28"/>
      <c r="F25" s="28"/>
      <c r="G25" s="29">
        <f>G26</f>
        <v>5631.1</v>
      </c>
      <c r="H25" s="29">
        <f aca="true" t="shared" si="8" ref="H25:U25">H26</f>
        <v>5631.1</v>
      </c>
      <c r="I25" s="29">
        <f t="shared" si="8"/>
        <v>0</v>
      </c>
      <c r="J25" s="29">
        <f t="shared" si="8"/>
        <v>5631.1</v>
      </c>
      <c r="K25" s="29">
        <f t="shared" si="8"/>
        <v>0</v>
      </c>
      <c r="L25" s="29">
        <f t="shared" si="8"/>
        <v>4156.7</v>
      </c>
      <c r="M25" s="29">
        <f t="shared" si="8"/>
        <v>0</v>
      </c>
      <c r="N25" s="29">
        <f t="shared" si="8"/>
        <v>4156.7</v>
      </c>
      <c r="O25" s="29">
        <f t="shared" si="8"/>
        <v>0</v>
      </c>
      <c r="P25" s="29">
        <f t="shared" si="8"/>
        <v>0</v>
      </c>
      <c r="Q25" s="29">
        <f t="shared" si="8"/>
        <v>4156.7</v>
      </c>
      <c r="R25" s="29">
        <f t="shared" si="8"/>
        <v>0</v>
      </c>
      <c r="S25" s="29">
        <f t="shared" si="8"/>
        <v>4156.7</v>
      </c>
      <c r="T25" s="29">
        <f t="shared" si="8"/>
        <v>0</v>
      </c>
      <c r="U25" s="29">
        <f t="shared" si="8"/>
        <v>0</v>
      </c>
      <c r="V25" s="86">
        <f t="shared" si="2"/>
        <v>73.81683862833194</v>
      </c>
    </row>
    <row r="26" spans="1:22" ht="130.5" customHeight="1">
      <c r="A26" s="18" t="s">
        <v>49</v>
      </c>
      <c r="B26" s="61" t="s">
        <v>50</v>
      </c>
      <c r="C26" s="74" t="s">
        <v>51</v>
      </c>
      <c r="D26" s="68"/>
      <c r="E26" s="23"/>
      <c r="F26" s="31">
        <v>530</v>
      </c>
      <c r="G26" s="24">
        <v>5631.1</v>
      </c>
      <c r="H26" s="25">
        <f t="shared" si="6"/>
        <v>5631.1</v>
      </c>
      <c r="I26" s="25"/>
      <c r="J26" s="25">
        <v>5631.1</v>
      </c>
      <c r="K26" s="25"/>
      <c r="L26" s="24">
        <f t="shared" si="4"/>
        <v>4156.7</v>
      </c>
      <c r="M26" s="25"/>
      <c r="N26" s="25">
        <v>4156.7</v>
      </c>
      <c r="O26" s="25"/>
      <c r="P26" s="25"/>
      <c r="Q26" s="24">
        <f t="shared" si="5"/>
        <v>4156.7</v>
      </c>
      <c r="R26" s="25"/>
      <c r="S26" s="25">
        <v>4156.7</v>
      </c>
      <c r="T26" s="25"/>
      <c r="U26" s="25"/>
      <c r="V26" s="86">
        <f t="shared" si="2"/>
        <v>73.81683862833194</v>
      </c>
    </row>
    <row r="27" spans="1:22" ht="41.25" customHeight="1">
      <c r="A27" s="48" t="s">
        <v>52</v>
      </c>
      <c r="B27" s="59" t="s">
        <v>53</v>
      </c>
      <c r="C27" s="71"/>
      <c r="D27" s="73"/>
      <c r="E27" s="28"/>
      <c r="F27" s="28"/>
      <c r="G27" s="29">
        <f>G28+G29</f>
        <v>163.1</v>
      </c>
      <c r="H27" s="29">
        <f aca="true" t="shared" si="9" ref="H27:U27">H28+H29</f>
        <v>163.1</v>
      </c>
      <c r="I27" s="29">
        <f t="shared" si="9"/>
        <v>150</v>
      </c>
      <c r="J27" s="29">
        <f t="shared" si="9"/>
        <v>13.1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9"/>
        <v>0</v>
      </c>
      <c r="O27" s="29">
        <f t="shared" si="9"/>
        <v>0</v>
      </c>
      <c r="P27" s="29">
        <f t="shared" si="9"/>
        <v>0</v>
      </c>
      <c r="Q27" s="29">
        <f t="shared" si="9"/>
        <v>0</v>
      </c>
      <c r="R27" s="29">
        <f t="shared" si="9"/>
        <v>0</v>
      </c>
      <c r="S27" s="29">
        <f t="shared" si="9"/>
        <v>0</v>
      </c>
      <c r="T27" s="29">
        <f t="shared" si="9"/>
        <v>0</v>
      </c>
      <c r="U27" s="29">
        <f t="shared" si="9"/>
        <v>0</v>
      </c>
      <c r="V27" s="86">
        <f t="shared" si="2"/>
        <v>0</v>
      </c>
    </row>
    <row r="28" spans="1:22" ht="62.25" customHeight="1">
      <c r="A28" s="14" t="s">
        <v>57</v>
      </c>
      <c r="B28" s="47" t="s">
        <v>54</v>
      </c>
      <c r="C28" s="74" t="s">
        <v>59</v>
      </c>
      <c r="D28" s="74" t="s">
        <v>59</v>
      </c>
      <c r="E28" s="23"/>
      <c r="F28" s="32" t="s">
        <v>61</v>
      </c>
      <c r="G28" s="24">
        <v>108.7</v>
      </c>
      <c r="H28" s="25">
        <f t="shared" si="6"/>
        <v>108.7</v>
      </c>
      <c r="I28" s="25">
        <v>100</v>
      </c>
      <c r="J28" s="25">
        <v>8.7</v>
      </c>
      <c r="K28" s="25"/>
      <c r="L28" s="24">
        <f t="shared" si="4"/>
        <v>0</v>
      </c>
      <c r="M28" s="25">
        <v>0</v>
      </c>
      <c r="N28" s="25">
        <v>0</v>
      </c>
      <c r="O28" s="25"/>
      <c r="P28" s="25"/>
      <c r="Q28" s="24">
        <f t="shared" si="5"/>
        <v>0</v>
      </c>
      <c r="R28" s="25">
        <v>0</v>
      </c>
      <c r="S28" s="25">
        <v>0</v>
      </c>
      <c r="T28" s="25"/>
      <c r="U28" s="25"/>
      <c r="V28" s="86">
        <f t="shared" si="2"/>
        <v>0</v>
      </c>
    </row>
    <row r="29" spans="1:22" ht="65.25" customHeight="1">
      <c r="A29" s="14" t="s">
        <v>58</v>
      </c>
      <c r="B29" s="47" t="s">
        <v>55</v>
      </c>
      <c r="C29" s="74" t="s">
        <v>60</v>
      </c>
      <c r="D29" s="74" t="s">
        <v>60</v>
      </c>
      <c r="E29" s="23"/>
      <c r="F29" s="32" t="s">
        <v>61</v>
      </c>
      <c r="G29" s="24">
        <v>54.4</v>
      </c>
      <c r="H29" s="25">
        <f t="shared" si="6"/>
        <v>54.4</v>
      </c>
      <c r="I29" s="25">
        <v>50</v>
      </c>
      <c r="J29" s="25">
        <v>4.4</v>
      </c>
      <c r="K29" s="25"/>
      <c r="L29" s="24">
        <f t="shared" si="4"/>
        <v>0</v>
      </c>
      <c r="M29" s="25">
        <v>0</v>
      </c>
      <c r="N29" s="25">
        <v>0</v>
      </c>
      <c r="O29" s="25"/>
      <c r="P29" s="25"/>
      <c r="Q29" s="24">
        <f t="shared" si="5"/>
        <v>0</v>
      </c>
      <c r="R29" s="25">
        <v>0</v>
      </c>
      <c r="S29" s="25">
        <v>0</v>
      </c>
      <c r="T29" s="25"/>
      <c r="U29" s="25"/>
      <c r="V29" s="86">
        <f t="shared" si="2"/>
        <v>0</v>
      </c>
    </row>
    <row r="30" spans="1:22" ht="33.75" customHeight="1">
      <c r="A30" s="48" t="s">
        <v>56</v>
      </c>
      <c r="B30" s="59" t="s">
        <v>62</v>
      </c>
      <c r="C30" s="71"/>
      <c r="D30" s="73"/>
      <c r="E30" s="28"/>
      <c r="F30" s="28"/>
      <c r="G30" s="29">
        <f>G31+G32+G33+G34</f>
        <v>13937.699999999999</v>
      </c>
      <c r="H30" s="29">
        <f aca="true" t="shared" si="10" ref="H30:U30">H31+H32+H33+H34</f>
        <v>13937.7</v>
      </c>
      <c r="I30" s="29">
        <f t="shared" si="10"/>
        <v>10522.9</v>
      </c>
      <c r="J30" s="29">
        <f t="shared" si="10"/>
        <v>3414.7999999999997</v>
      </c>
      <c r="K30" s="29">
        <f t="shared" si="10"/>
        <v>0</v>
      </c>
      <c r="L30" s="29">
        <f t="shared" si="10"/>
        <v>988.7</v>
      </c>
      <c r="M30" s="29">
        <f t="shared" si="10"/>
        <v>577.7</v>
      </c>
      <c r="N30" s="29">
        <f t="shared" si="10"/>
        <v>411</v>
      </c>
      <c r="O30" s="29">
        <f t="shared" si="10"/>
        <v>0</v>
      </c>
      <c r="P30" s="29">
        <f t="shared" si="10"/>
        <v>0</v>
      </c>
      <c r="Q30" s="29">
        <f t="shared" si="10"/>
        <v>988.7</v>
      </c>
      <c r="R30" s="29">
        <f t="shared" si="10"/>
        <v>577.7</v>
      </c>
      <c r="S30" s="29">
        <f t="shared" si="10"/>
        <v>411</v>
      </c>
      <c r="T30" s="29">
        <f t="shared" si="10"/>
        <v>0</v>
      </c>
      <c r="U30" s="29">
        <f t="shared" si="10"/>
        <v>0</v>
      </c>
      <c r="V30" s="86">
        <f t="shared" si="2"/>
        <v>7.093709866046765</v>
      </c>
    </row>
    <row r="31" spans="1:22" ht="32.25" customHeight="1">
      <c r="A31" s="134" t="s">
        <v>63</v>
      </c>
      <c r="B31" s="135" t="s">
        <v>64</v>
      </c>
      <c r="C31" s="74" t="s">
        <v>67</v>
      </c>
      <c r="D31" s="74" t="s">
        <v>67</v>
      </c>
      <c r="E31" s="23"/>
      <c r="F31" s="23">
        <v>244</v>
      </c>
      <c r="G31" s="24">
        <v>1219.8</v>
      </c>
      <c r="H31" s="25">
        <f t="shared" si="6"/>
        <v>1219.8000000000002</v>
      </c>
      <c r="I31" s="25">
        <v>1195.4</v>
      </c>
      <c r="J31" s="25">
        <v>24.4</v>
      </c>
      <c r="K31" s="25"/>
      <c r="L31" s="24">
        <f t="shared" si="4"/>
        <v>589.5</v>
      </c>
      <c r="M31" s="25">
        <v>577.7</v>
      </c>
      <c r="N31" s="25">
        <v>11.8</v>
      </c>
      <c r="O31" s="25"/>
      <c r="P31" s="25"/>
      <c r="Q31" s="24">
        <f t="shared" si="5"/>
        <v>589.5</v>
      </c>
      <c r="R31" s="25">
        <v>577.7</v>
      </c>
      <c r="S31" s="25">
        <v>11.8</v>
      </c>
      <c r="T31" s="25"/>
      <c r="U31" s="25"/>
      <c r="V31" s="86">
        <f t="shared" si="2"/>
        <v>48.32759468765371</v>
      </c>
    </row>
    <row r="32" spans="1:22" ht="32.25" customHeight="1">
      <c r="A32" s="134"/>
      <c r="B32" s="135"/>
      <c r="C32" s="74" t="s">
        <v>68</v>
      </c>
      <c r="D32" s="68"/>
      <c r="E32" s="23"/>
      <c r="F32" s="23">
        <v>244</v>
      </c>
      <c r="G32" s="24">
        <v>400</v>
      </c>
      <c r="H32" s="25">
        <f t="shared" si="6"/>
        <v>426.3</v>
      </c>
      <c r="I32" s="25">
        <v>0</v>
      </c>
      <c r="J32" s="25">
        <v>426.3</v>
      </c>
      <c r="K32" s="25"/>
      <c r="L32" s="24">
        <f t="shared" si="4"/>
        <v>399.2</v>
      </c>
      <c r="M32" s="25">
        <v>0</v>
      </c>
      <c r="N32" s="25">
        <v>399.2</v>
      </c>
      <c r="O32" s="25"/>
      <c r="P32" s="25"/>
      <c r="Q32" s="24">
        <f t="shared" si="5"/>
        <v>399.2</v>
      </c>
      <c r="R32" s="25">
        <v>0</v>
      </c>
      <c r="S32" s="25">
        <v>399.2</v>
      </c>
      <c r="T32" s="25"/>
      <c r="U32" s="25"/>
      <c r="V32" s="86">
        <f t="shared" si="2"/>
        <v>93.64297443115177</v>
      </c>
    </row>
    <row r="33" spans="1:22" ht="25.5" customHeight="1">
      <c r="A33" s="134" t="s">
        <v>65</v>
      </c>
      <c r="B33" s="135" t="s">
        <v>66</v>
      </c>
      <c r="C33" s="74" t="s">
        <v>69</v>
      </c>
      <c r="D33" s="74" t="s">
        <v>69</v>
      </c>
      <c r="E33" s="23"/>
      <c r="F33" s="23">
        <v>244</v>
      </c>
      <c r="G33" s="24">
        <v>9517.9</v>
      </c>
      <c r="H33" s="25">
        <f t="shared" si="6"/>
        <v>9517.9</v>
      </c>
      <c r="I33" s="25">
        <v>9327.5</v>
      </c>
      <c r="J33" s="25">
        <v>190.4</v>
      </c>
      <c r="K33" s="25"/>
      <c r="L33" s="24">
        <f t="shared" si="4"/>
        <v>0</v>
      </c>
      <c r="M33" s="25">
        <v>0</v>
      </c>
      <c r="N33" s="25">
        <v>0</v>
      </c>
      <c r="O33" s="25"/>
      <c r="P33" s="25"/>
      <c r="Q33" s="24">
        <f t="shared" si="5"/>
        <v>0</v>
      </c>
      <c r="R33" s="25">
        <v>0</v>
      </c>
      <c r="S33" s="25">
        <v>0</v>
      </c>
      <c r="T33" s="25"/>
      <c r="U33" s="25"/>
      <c r="V33" s="86">
        <f t="shared" si="2"/>
        <v>0</v>
      </c>
    </row>
    <row r="34" spans="1:22" ht="25.5" customHeight="1">
      <c r="A34" s="134"/>
      <c r="B34" s="135"/>
      <c r="C34" s="74" t="s">
        <v>70</v>
      </c>
      <c r="D34" s="68"/>
      <c r="E34" s="23"/>
      <c r="F34" s="23">
        <v>244</v>
      </c>
      <c r="G34" s="24">
        <v>2800</v>
      </c>
      <c r="H34" s="25">
        <f>I34+J34+K34</f>
        <v>2773.7</v>
      </c>
      <c r="I34" s="25">
        <v>0</v>
      </c>
      <c r="J34" s="25">
        <f>2800-26.3</f>
        <v>2773.7</v>
      </c>
      <c r="K34" s="25"/>
      <c r="L34" s="24">
        <f t="shared" si="4"/>
        <v>0</v>
      </c>
      <c r="M34" s="25">
        <v>0</v>
      </c>
      <c r="N34" s="25">
        <v>0</v>
      </c>
      <c r="O34" s="25"/>
      <c r="P34" s="25"/>
      <c r="Q34" s="24">
        <f t="shared" si="5"/>
        <v>0</v>
      </c>
      <c r="R34" s="25">
        <v>0</v>
      </c>
      <c r="S34" s="25">
        <v>0</v>
      </c>
      <c r="T34" s="25"/>
      <c r="U34" s="25"/>
      <c r="V34" s="86">
        <f t="shared" si="2"/>
        <v>0</v>
      </c>
    </row>
    <row r="35" spans="1:22" ht="51.75" customHeight="1">
      <c r="A35" s="44"/>
      <c r="B35" s="45" t="s">
        <v>71</v>
      </c>
      <c r="C35" s="69"/>
      <c r="D35" s="70"/>
      <c r="E35" s="26"/>
      <c r="F35" s="26"/>
      <c r="G35" s="27">
        <f>G36+G43+G46+G49</f>
        <v>27751.7</v>
      </c>
      <c r="H35" s="27">
        <f aca="true" t="shared" si="11" ref="H35:U35">H36+H43+H46+H49</f>
        <v>26821.7</v>
      </c>
      <c r="I35" s="27">
        <f t="shared" si="11"/>
        <v>815.3</v>
      </c>
      <c r="J35" s="27">
        <f t="shared" si="11"/>
        <v>26006.399999999998</v>
      </c>
      <c r="K35" s="27">
        <f t="shared" si="11"/>
        <v>0</v>
      </c>
      <c r="L35" s="27">
        <f t="shared" si="11"/>
        <v>14747.7</v>
      </c>
      <c r="M35" s="27">
        <f t="shared" si="11"/>
        <v>181.5</v>
      </c>
      <c r="N35" s="27">
        <f t="shared" si="11"/>
        <v>14566.2</v>
      </c>
      <c r="O35" s="27">
        <f t="shared" si="11"/>
        <v>0</v>
      </c>
      <c r="P35" s="27">
        <f t="shared" si="11"/>
        <v>0</v>
      </c>
      <c r="Q35" s="27">
        <f t="shared" si="11"/>
        <v>14747.7</v>
      </c>
      <c r="R35" s="27">
        <f t="shared" si="11"/>
        <v>181.5</v>
      </c>
      <c r="S35" s="27">
        <f t="shared" si="11"/>
        <v>14566.2</v>
      </c>
      <c r="T35" s="27">
        <f t="shared" si="11"/>
        <v>0</v>
      </c>
      <c r="U35" s="27">
        <f t="shared" si="11"/>
        <v>0</v>
      </c>
      <c r="V35" s="86">
        <f t="shared" si="2"/>
        <v>54.984210545938545</v>
      </c>
    </row>
    <row r="36" spans="1:22" ht="65.25" customHeight="1">
      <c r="A36" s="48" t="s">
        <v>21</v>
      </c>
      <c r="B36" s="59" t="s">
        <v>72</v>
      </c>
      <c r="C36" s="71"/>
      <c r="D36" s="73"/>
      <c r="E36" s="28"/>
      <c r="F36" s="28"/>
      <c r="G36" s="29">
        <f>G37+G38+G39+G40+G41+G42</f>
        <v>5721.4</v>
      </c>
      <c r="H36" s="29">
        <f aca="true" t="shared" si="12" ref="H36:U36">H37+H38+H39+H40+H41+H42</f>
        <v>5121.4</v>
      </c>
      <c r="I36" s="29">
        <f t="shared" si="12"/>
        <v>815.3</v>
      </c>
      <c r="J36" s="29">
        <f>J37+J38+J39+J40+J41+J42</f>
        <v>4306.099999999999</v>
      </c>
      <c r="K36" s="29">
        <f t="shared" si="12"/>
        <v>0</v>
      </c>
      <c r="L36" s="29">
        <f t="shared" si="12"/>
        <v>1619.1</v>
      </c>
      <c r="M36" s="29">
        <f t="shared" si="12"/>
        <v>181.5</v>
      </c>
      <c r="N36" s="29">
        <f t="shared" si="12"/>
        <v>1437.6</v>
      </c>
      <c r="O36" s="29">
        <f t="shared" si="12"/>
        <v>0</v>
      </c>
      <c r="P36" s="29">
        <f t="shared" si="12"/>
        <v>0</v>
      </c>
      <c r="Q36" s="29">
        <f t="shared" si="12"/>
        <v>1619.1</v>
      </c>
      <c r="R36" s="29">
        <f t="shared" si="12"/>
        <v>181.5</v>
      </c>
      <c r="S36" s="29">
        <f t="shared" si="12"/>
        <v>1437.6</v>
      </c>
      <c r="T36" s="29">
        <f t="shared" si="12"/>
        <v>0</v>
      </c>
      <c r="U36" s="29">
        <f t="shared" si="12"/>
        <v>0</v>
      </c>
      <c r="V36" s="86">
        <f t="shared" si="2"/>
        <v>31.614402311867853</v>
      </c>
    </row>
    <row r="37" spans="1:22" ht="22.5" customHeight="1">
      <c r="A37" s="134" t="s">
        <v>23</v>
      </c>
      <c r="B37" s="135" t="s">
        <v>73</v>
      </c>
      <c r="C37" s="74" t="s">
        <v>76</v>
      </c>
      <c r="D37" s="68"/>
      <c r="E37" s="23"/>
      <c r="F37" s="32" t="s">
        <v>36</v>
      </c>
      <c r="G37" s="24">
        <v>750</v>
      </c>
      <c r="H37" s="25">
        <f t="shared" si="6"/>
        <v>750</v>
      </c>
      <c r="I37" s="25"/>
      <c r="J37" s="25">
        <v>750</v>
      </c>
      <c r="K37" s="25"/>
      <c r="L37" s="24">
        <f t="shared" si="4"/>
        <v>421.8</v>
      </c>
      <c r="M37" s="25">
        <v>0</v>
      </c>
      <c r="N37" s="25">
        <v>421.8</v>
      </c>
      <c r="O37" s="25"/>
      <c r="P37" s="25"/>
      <c r="Q37" s="24">
        <f t="shared" si="5"/>
        <v>421.8</v>
      </c>
      <c r="R37" s="25">
        <v>0</v>
      </c>
      <c r="S37" s="25">
        <v>421.8</v>
      </c>
      <c r="T37" s="25"/>
      <c r="U37" s="25"/>
      <c r="V37" s="86">
        <f t="shared" si="2"/>
        <v>56.24</v>
      </c>
    </row>
    <row r="38" spans="1:22" ht="22.5" customHeight="1">
      <c r="A38" s="134"/>
      <c r="B38" s="135"/>
      <c r="C38" s="74" t="s">
        <v>76</v>
      </c>
      <c r="D38" s="68"/>
      <c r="E38" s="23"/>
      <c r="F38" s="32" t="s">
        <v>38</v>
      </c>
      <c r="G38" s="24">
        <v>1000</v>
      </c>
      <c r="H38" s="25">
        <f t="shared" si="6"/>
        <v>1400</v>
      </c>
      <c r="I38" s="25"/>
      <c r="J38" s="25">
        <v>1400</v>
      </c>
      <c r="K38" s="25"/>
      <c r="L38" s="24">
        <f t="shared" si="4"/>
        <v>1000</v>
      </c>
      <c r="M38" s="25">
        <v>0</v>
      </c>
      <c r="N38" s="25">
        <v>1000</v>
      </c>
      <c r="O38" s="25"/>
      <c r="P38" s="25"/>
      <c r="Q38" s="24">
        <f t="shared" si="5"/>
        <v>1000</v>
      </c>
      <c r="R38" s="25">
        <v>0</v>
      </c>
      <c r="S38" s="25">
        <v>1000</v>
      </c>
      <c r="T38" s="25"/>
      <c r="U38" s="25"/>
      <c r="V38" s="86">
        <f t="shared" si="2"/>
        <v>71.42857142857143</v>
      </c>
    </row>
    <row r="39" spans="1:22" ht="26.25" customHeight="1">
      <c r="A39" s="134" t="s">
        <v>74</v>
      </c>
      <c r="B39" s="135" t="s">
        <v>75</v>
      </c>
      <c r="C39" s="74" t="s">
        <v>77</v>
      </c>
      <c r="D39" s="68"/>
      <c r="E39" s="23"/>
      <c r="F39" s="32" t="s">
        <v>36</v>
      </c>
      <c r="G39" s="24">
        <v>2000</v>
      </c>
      <c r="H39" s="25">
        <f t="shared" si="6"/>
        <v>1000</v>
      </c>
      <c r="I39" s="25"/>
      <c r="J39" s="25">
        <v>1000</v>
      </c>
      <c r="K39" s="25"/>
      <c r="L39" s="24">
        <f t="shared" si="4"/>
        <v>0</v>
      </c>
      <c r="M39" s="25">
        <v>0</v>
      </c>
      <c r="N39" s="25">
        <v>0</v>
      </c>
      <c r="O39" s="25"/>
      <c r="P39" s="25"/>
      <c r="Q39" s="24">
        <f t="shared" si="5"/>
        <v>0</v>
      </c>
      <c r="R39" s="25">
        <v>0</v>
      </c>
      <c r="S39" s="25">
        <v>0</v>
      </c>
      <c r="T39" s="25"/>
      <c r="U39" s="25"/>
      <c r="V39" s="86">
        <f t="shared" si="2"/>
        <v>0</v>
      </c>
    </row>
    <row r="40" spans="1:22" ht="26.25" customHeight="1">
      <c r="A40" s="134"/>
      <c r="B40" s="135"/>
      <c r="C40" s="74" t="s">
        <v>77</v>
      </c>
      <c r="D40" s="68"/>
      <c r="E40" s="23"/>
      <c r="F40" s="32" t="s">
        <v>46</v>
      </c>
      <c r="G40" s="24">
        <v>85.2</v>
      </c>
      <c r="H40" s="25">
        <f t="shared" si="6"/>
        <v>85.2</v>
      </c>
      <c r="I40" s="25"/>
      <c r="J40" s="25">
        <v>85.2</v>
      </c>
      <c r="K40" s="25"/>
      <c r="L40" s="24">
        <f t="shared" si="4"/>
        <v>0</v>
      </c>
      <c r="M40" s="25">
        <v>0</v>
      </c>
      <c r="N40" s="25">
        <v>0</v>
      </c>
      <c r="O40" s="25"/>
      <c r="P40" s="25"/>
      <c r="Q40" s="24">
        <f t="shared" si="5"/>
        <v>0</v>
      </c>
      <c r="R40" s="25">
        <v>0</v>
      </c>
      <c r="S40" s="25">
        <v>0</v>
      </c>
      <c r="T40" s="25"/>
      <c r="U40" s="25"/>
      <c r="V40" s="86">
        <f t="shared" si="2"/>
        <v>0</v>
      </c>
    </row>
    <row r="41" spans="1:22" ht="69" customHeight="1">
      <c r="A41" s="18" t="s">
        <v>32</v>
      </c>
      <c r="B41" s="47" t="s">
        <v>78</v>
      </c>
      <c r="C41" s="74" t="s">
        <v>79</v>
      </c>
      <c r="D41" s="68"/>
      <c r="E41" s="23"/>
      <c r="F41" s="32" t="s">
        <v>40</v>
      </c>
      <c r="G41" s="24">
        <v>1000</v>
      </c>
      <c r="H41" s="25">
        <f t="shared" si="6"/>
        <v>1000</v>
      </c>
      <c r="I41" s="25"/>
      <c r="J41" s="25">
        <v>1000</v>
      </c>
      <c r="K41" s="25"/>
      <c r="L41" s="24">
        <f t="shared" si="4"/>
        <v>0</v>
      </c>
      <c r="M41" s="25">
        <v>0</v>
      </c>
      <c r="N41" s="25">
        <v>0</v>
      </c>
      <c r="O41" s="25"/>
      <c r="P41" s="25"/>
      <c r="Q41" s="24">
        <f t="shared" si="5"/>
        <v>0</v>
      </c>
      <c r="R41" s="25">
        <v>0</v>
      </c>
      <c r="S41" s="25">
        <v>0</v>
      </c>
      <c r="T41" s="25"/>
      <c r="U41" s="25"/>
      <c r="V41" s="86">
        <f t="shared" si="2"/>
        <v>0</v>
      </c>
    </row>
    <row r="42" spans="1:22" ht="51.75" customHeight="1">
      <c r="A42" s="18" t="s">
        <v>80</v>
      </c>
      <c r="B42" s="47" t="s">
        <v>81</v>
      </c>
      <c r="C42" s="74" t="s">
        <v>233</v>
      </c>
      <c r="D42" s="74" t="s">
        <v>233</v>
      </c>
      <c r="E42" s="23"/>
      <c r="F42" s="31">
        <v>622</v>
      </c>
      <c r="G42" s="24">
        <v>886.2</v>
      </c>
      <c r="H42" s="25">
        <f t="shared" si="6"/>
        <v>886.1999999999999</v>
      </c>
      <c r="I42" s="25">
        <v>815.3</v>
      </c>
      <c r="J42" s="25">
        <v>70.9</v>
      </c>
      <c r="K42" s="25"/>
      <c r="L42" s="24">
        <f t="shared" si="4"/>
        <v>197.3</v>
      </c>
      <c r="M42" s="25">
        <v>181.5</v>
      </c>
      <c r="N42" s="25">
        <v>15.8</v>
      </c>
      <c r="O42" s="25"/>
      <c r="P42" s="25"/>
      <c r="Q42" s="24">
        <f t="shared" si="5"/>
        <v>197.3</v>
      </c>
      <c r="R42" s="25">
        <v>181.5</v>
      </c>
      <c r="S42" s="25">
        <v>15.8</v>
      </c>
      <c r="T42" s="25"/>
      <c r="U42" s="25"/>
      <c r="V42" s="86">
        <f t="shared" si="2"/>
        <v>22.263597382080796</v>
      </c>
    </row>
    <row r="43" spans="1:22" ht="64.5" customHeight="1">
      <c r="A43" s="48" t="s">
        <v>42</v>
      </c>
      <c r="B43" s="59" t="s">
        <v>82</v>
      </c>
      <c r="C43" s="71"/>
      <c r="D43" s="73"/>
      <c r="E43" s="28"/>
      <c r="F43" s="28"/>
      <c r="G43" s="29">
        <f>G44+G45</f>
        <v>11900</v>
      </c>
      <c r="H43" s="29">
        <f aca="true" t="shared" si="13" ref="H43:U43">H44+H45</f>
        <v>11570</v>
      </c>
      <c r="I43" s="29">
        <f t="shared" si="13"/>
        <v>0</v>
      </c>
      <c r="J43" s="29">
        <f t="shared" si="13"/>
        <v>11570</v>
      </c>
      <c r="K43" s="29">
        <f t="shared" si="13"/>
        <v>0</v>
      </c>
      <c r="L43" s="29">
        <f t="shared" si="13"/>
        <v>7813</v>
      </c>
      <c r="M43" s="29">
        <f t="shared" si="13"/>
        <v>0</v>
      </c>
      <c r="N43" s="29">
        <f t="shared" si="13"/>
        <v>7813</v>
      </c>
      <c r="O43" s="29">
        <f t="shared" si="13"/>
        <v>0</v>
      </c>
      <c r="P43" s="29">
        <f t="shared" si="13"/>
        <v>0</v>
      </c>
      <c r="Q43" s="29">
        <f t="shared" si="13"/>
        <v>7813</v>
      </c>
      <c r="R43" s="29">
        <f t="shared" si="13"/>
        <v>0</v>
      </c>
      <c r="S43" s="29">
        <f t="shared" si="13"/>
        <v>7813</v>
      </c>
      <c r="T43" s="29">
        <f t="shared" si="13"/>
        <v>0</v>
      </c>
      <c r="U43" s="29">
        <f t="shared" si="13"/>
        <v>0</v>
      </c>
      <c r="V43" s="86">
        <f t="shared" si="2"/>
        <v>67.52808988764045</v>
      </c>
    </row>
    <row r="44" spans="1:22" ht="34.5" customHeight="1">
      <c r="A44" s="134" t="s">
        <v>43</v>
      </c>
      <c r="B44" s="135" t="s">
        <v>83</v>
      </c>
      <c r="C44" s="74" t="s">
        <v>84</v>
      </c>
      <c r="D44" s="68"/>
      <c r="E44" s="23"/>
      <c r="F44" s="23">
        <v>622</v>
      </c>
      <c r="G44" s="24">
        <v>6000</v>
      </c>
      <c r="H44" s="25">
        <f t="shared" si="6"/>
        <v>5670</v>
      </c>
      <c r="I44" s="25"/>
      <c r="J44" s="25">
        <v>5670</v>
      </c>
      <c r="K44" s="25"/>
      <c r="L44" s="24">
        <f t="shared" si="4"/>
        <v>4079.7</v>
      </c>
      <c r="M44" s="25">
        <v>0</v>
      </c>
      <c r="N44" s="25">
        <v>4079.7</v>
      </c>
      <c r="O44" s="25"/>
      <c r="P44" s="25"/>
      <c r="Q44" s="24">
        <f t="shared" si="5"/>
        <v>4079.7</v>
      </c>
      <c r="R44" s="25">
        <v>0</v>
      </c>
      <c r="S44" s="25">
        <v>4079.7</v>
      </c>
      <c r="T44" s="25"/>
      <c r="U44" s="25"/>
      <c r="V44" s="86">
        <f t="shared" si="2"/>
        <v>71.95238095238095</v>
      </c>
    </row>
    <row r="45" spans="1:22" ht="34.5" customHeight="1">
      <c r="A45" s="134"/>
      <c r="B45" s="135"/>
      <c r="C45" s="74" t="s">
        <v>84</v>
      </c>
      <c r="D45" s="68"/>
      <c r="E45" s="23"/>
      <c r="F45" s="23">
        <v>612</v>
      </c>
      <c r="G45" s="24">
        <v>5900</v>
      </c>
      <c r="H45" s="25">
        <f t="shared" si="6"/>
        <v>5900</v>
      </c>
      <c r="I45" s="25"/>
      <c r="J45" s="25">
        <v>5900</v>
      </c>
      <c r="K45" s="25"/>
      <c r="L45" s="24">
        <f t="shared" si="4"/>
        <v>3733.3</v>
      </c>
      <c r="M45" s="25">
        <v>0</v>
      </c>
      <c r="N45" s="25">
        <v>3733.3</v>
      </c>
      <c r="O45" s="25"/>
      <c r="P45" s="25"/>
      <c r="Q45" s="24">
        <f t="shared" si="5"/>
        <v>3733.3</v>
      </c>
      <c r="R45" s="25">
        <v>0</v>
      </c>
      <c r="S45" s="25">
        <v>3733.3</v>
      </c>
      <c r="T45" s="25"/>
      <c r="U45" s="25"/>
      <c r="V45" s="86">
        <f t="shared" si="2"/>
        <v>63.27627118644068</v>
      </c>
    </row>
    <row r="46" spans="1:22" ht="37.5" customHeight="1">
      <c r="A46" s="46" t="s">
        <v>47</v>
      </c>
      <c r="B46" s="59" t="s">
        <v>85</v>
      </c>
      <c r="C46" s="71"/>
      <c r="D46" s="73"/>
      <c r="E46" s="28"/>
      <c r="F46" s="28"/>
      <c r="G46" s="29">
        <f>G47+G48</f>
        <v>1800</v>
      </c>
      <c r="H46" s="29">
        <f aca="true" t="shared" si="14" ref="H46:U46">H47+H48</f>
        <v>1800</v>
      </c>
      <c r="I46" s="29">
        <f t="shared" si="14"/>
        <v>0</v>
      </c>
      <c r="J46" s="29">
        <f t="shared" si="14"/>
        <v>1800</v>
      </c>
      <c r="K46" s="29">
        <f t="shared" si="14"/>
        <v>0</v>
      </c>
      <c r="L46" s="29">
        <f t="shared" si="14"/>
        <v>0</v>
      </c>
      <c r="M46" s="29">
        <f t="shared" si="14"/>
        <v>0</v>
      </c>
      <c r="N46" s="29">
        <f t="shared" si="14"/>
        <v>0</v>
      </c>
      <c r="O46" s="29">
        <f t="shared" si="14"/>
        <v>0</v>
      </c>
      <c r="P46" s="29">
        <f t="shared" si="14"/>
        <v>0</v>
      </c>
      <c r="Q46" s="29">
        <f t="shared" si="14"/>
        <v>0</v>
      </c>
      <c r="R46" s="29">
        <f t="shared" si="14"/>
        <v>0</v>
      </c>
      <c r="S46" s="29">
        <f t="shared" si="14"/>
        <v>0</v>
      </c>
      <c r="T46" s="29">
        <f t="shared" si="14"/>
        <v>0</v>
      </c>
      <c r="U46" s="29">
        <f t="shared" si="14"/>
        <v>0</v>
      </c>
      <c r="V46" s="86">
        <f t="shared" si="2"/>
        <v>0</v>
      </c>
    </row>
    <row r="47" spans="1:22" ht="30.75" customHeight="1">
      <c r="A47" s="18" t="s">
        <v>49</v>
      </c>
      <c r="B47" s="47" t="s">
        <v>86</v>
      </c>
      <c r="C47" s="74" t="s">
        <v>89</v>
      </c>
      <c r="D47" s="68"/>
      <c r="E47" s="23"/>
      <c r="F47" s="32" t="s">
        <v>91</v>
      </c>
      <c r="G47" s="24">
        <v>1000</v>
      </c>
      <c r="H47" s="25">
        <f t="shared" si="6"/>
        <v>1000</v>
      </c>
      <c r="I47" s="25"/>
      <c r="J47" s="25">
        <v>1000</v>
      </c>
      <c r="K47" s="25"/>
      <c r="L47" s="24">
        <f t="shared" si="4"/>
        <v>0</v>
      </c>
      <c r="M47" s="25">
        <v>0</v>
      </c>
      <c r="N47" s="25">
        <v>0</v>
      </c>
      <c r="O47" s="25"/>
      <c r="P47" s="25"/>
      <c r="Q47" s="24">
        <f t="shared" si="5"/>
        <v>0</v>
      </c>
      <c r="R47" s="25">
        <v>0</v>
      </c>
      <c r="S47" s="25">
        <v>0</v>
      </c>
      <c r="T47" s="25"/>
      <c r="U47" s="25"/>
      <c r="V47" s="86">
        <f t="shared" si="2"/>
        <v>0</v>
      </c>
    </row>
    <row r="48" spans="1:22" ht="30.75" customHeight="1">
      <c r="A48" s="18" t="s">
        <v>87</v>
      </c>
      <c r="B48" s="47" t="s">
        <v>88</v>
      </c>
      <c r="C48" s="74" t="s">
        <v>90</v>
      </c>
      <c r="D48" s="68"/>
      <c r="E48" s="23"/>
      <c r="F48" s="32" t="s">
        <v>38</v>
      </c>
      <c r="G48" s="24">
        <v>800</v>
      </c>
      <c r="H48" s="25">
        <f t="shared" si="6"/>
        <v>800</v>
      </c>
      <c r="I48" s="25"/>
      <c r="J48" s="25">
        <v>800</v>
      </c>
      <c r="K48" s="25"/>
      <c r="L48" s="24">
        <f t="shared" si="4"/>
        <v>0</v>
      </c>
      <c r="M48" s="25">
        <v>0</v>
      </c>
      <c r="N48" s="25">
        <v>0</v>
      </c>
      <c r="O48" s="25"/>
      <c r="P48" s="25"/>
      <c r="Q48" s="24">
        <f t="shared" si="5"/>
        <v>0</v>
      </c>
      <c r="R48" s="25">
        <v>0</v>
      </c>
      <c r="S48" s="25">
        <v>0</v>
      </c>
      <c r="T48" s="25"/>
      <c r="U48" s="25"/>
      <c r="V48" s="86">
        <f t="shared" si="2"/>
        <v>0</v>
      </c>
    </row>
    <row r="49" spans="1:22" ht="36" customHeight="1">
      <c r="A49" s="40" t="s">
        <v>52</v>
      </c>
      <c r="B49" s="59" t="s">
        <v>92</v>
      </c>
      <c r="C49" s="71"/>
      <c r="D49" s="73"/>
      <c r="E49" s="28"/>
      <c r="F49" s="28"/>
      <c r="G49" s="29">
        <f>G50+G51+G52</f>
        <v>8330.3</v>
      </c>
      <c r="H49" s="29">
        <f aca="true" t="shared" si="15" ref="H49:U49">H50+H51+H52</f>
        <v>8330.3</v>
      </c>
      <c r="I49" s="29">
        <f t="shared" si="15"/>
        <v>0</v>
      </c>
      <c r="J49" s="29">
        <f t="shared" si="15"/>
        <v>8330.3</v>
      </c>
      <c r="K49" s="29">
        <f t="shared" si="15"/>
        <v>0</v>
      </c>
      <c r="L49" s="29">
        <f t="shared" si="15"/>
        <v>5315.6</v>
      </c>
      <c r="M49" s="29">
        <f t="shared" si="15"/>
        <v>0</v>
      </c>
      <c r="N49" s="29">
        <f t="shared" si="15"/>
        <v>5315.6</v>
      </c>
      <c r="O49" s="29">
        <f t="shared" si="15"/>
        <v>0</v>
      </c>
      <c r="P49" s="29">
        <f t="shared" si="15"/>
        <v>0</v>
      </c>
      <c r="Q49" s="29">
        <f t="shared" si="15"/>
        <v>5315.6</v>
      </c>
      <c r="R49" s="29">
        <f t="shared" si="15"/>
        <v>0</v>
      </c>
      <c r="S49" s="29">
        <f t="shared" si="15"/>
        <v>5315.6</v>
      </c>
      <c r="T49" s="29">
        <f t="shared" si="15"/>
        <v>0</v>
      </c>
      <c r="U49" s="29">
        <f t="shared" si="15"/>
        <v>0</v>
      </c>
      <c r="V49" s="86">
        <f t="shared" si="2"/>
        <v>63.81042699542634</v>
      </c>
    </row>
    <row r="50" spans="1:22" ht="39.75" customHeight="1">
      <c r="A50" s="18" t="s">
        <v>57</v>
      </c>
      <c r="B50" s="47" t="s">
        <v>93</v>
      </c>
      <c r="C50" s="74" t="s">
        <v>96</v>
      </c>
      <c r="D50" s="68"/>
      <c r="E50" s="23"/>
      <c r="F50" s="32" t="s">
        <v>36</v>
      </c>
      <c r="G50" s="24">
        <v>3830.3</v>
      </c>
      <c r="H50" s="25">
        <f>I50+J50+K50</f>
        <v>3830.3</v>
      </c>
      <c r="I50" s="25"/>
      <c r="J50" s="25">
        <v>3830.3</v>
      </c>
      <c r="K50" s="25"/>
      <c r="L50" s="24">
        <f t="shared" si="4"/>
        <v>983</v>
      </c>
      <c r="M50" s="25">
        <v>0</v>
      </c>
      <c r="N50" s="25">
        <v>983</v>
      </c>
      <c r="O50" s="25"/>
      <c r="P50" s="25"/>
      <c r="Q50" s="24">
        <f t="shared" si="5"/>
        <v>983</v>
      </c>
      <c r="R50" s="25">
        <v>0</v>
      </c>
      <c r="S50" s="25">
        <v>983</v>
      </c>
      <c r="T50" s="25"/>
      <c r="U50" s="25"/>
      <c r="V50" s="86">
        <f t="shared" si="2"/>
        <v>25.663786126413072</v>
      </c>
    </row>
    <row r="51" spans="1:22" ht="44.25" customHeight="1">
      <c r="A51" s="18" t="s">
        <v>58</v>
      </c>
      <c r="B51" s="47" t="s">
        <v>94</v>
      </c>
      <c r="C51" s="74" t="s">
        <v>97</v>
      </c>
      <c r="D51" s="75"/>
      <c r="E51" s="33"/>
      <c r="F51" s="32" t="s">
        <v>36</v>
      </c>
      <c r="G51" s="24">
        <v>1000</v>
      </c>
      <c r="H51" s="25">
        <f t="shared" si="6"/>
        <v>1000</v>
      </c>
      <c r="I51" s="24"/>
      <c r="J51" s="25">
        <v>1000</v>
      </c>
      <c r="K51" s="24"/>
      <c r="L51" s="24">
        <f t="shared" si="4"/>
        <v>832.6</v>
      </c>
      <c r="M51" s="25">
        <v>0</v>
      </c>
      <c r="N51" s="25">
        <v>832.6</v>
      </c>
      <c r="O51" s="24"/>
      <c r="P51" s="24"/>
      <c r="Q51" s="24">
        <f t="shared" si="5"/>
        <v>832.6</v>
      </c>
      <c r="R51" s="25">
        <v>0</v>
      </c>
      <c r="S51" s="25">
        <v>832.6</v>
      </c>
      <c r="T51" s="24"/>
      <c r="U51" s="24"/>
      <c r="V51" s="86">
        <f t="shared" si="2"/>
        <v>83.26</v>
      </c>
    </row>
    <row r="52" spans="1:22" ht="39.75" customHeight="1">
      <c r="A52" s="18" t="s">
        <v>95</v>
      </c>
      <c r="B52" s="47" t="s">
        <v>93</v>
      </c>
      <c r="C52" s="74" t="s">
        <v>98</v>
      </c>
      <c r="D52" s="67"/>
      <c r="E52" s="23"/>
      <c r="F52" s="32" t="s">
        <v>38</v>
      </c>
      <c r="G52" s="24">
        <v>3500</v>
      </c>
      <c r="H52" s="25">
        <f t="shared" si="6"/>
        <v>3500</v>
      </c>
      <c r="I52" s="25"/>
      <c r="J52" s="25">
        <v>3500</v>
      </c>
      <c r="K52" s="25"/>
      <c r="L52" s="24">
        <f t="shared" si="4"/>
        <v>3500</v>
      </c>
      <c r="M52" s="25">
        <v>0</v>
      </c>
      <c r="N52" s="25">
        <v>3500</v>
      </c>
      <c r="O52" s="25"/>
      <c r="P52" s="25"/>
      <c r="Q52" s="24">
        <f t="shared" si="5"/>
        <v>3500</v>
      </c>
      <c r="R52" s="25">
        <v>0</v>
      </c>
      <c r="S52" s="25">
        <v>3500</v>
      </c>
      <c r="T52" s="25"/>
      <c r="U52" s="25"/>
      <c r="V52" s="86">
        <f t="shared" si="2"/>
        <v>100</v>
      </c>
    </row>
    <row r="53" spans="1:22" ht="20.25" customHeight="1">
      <c r="A53" s="49"/>
      <c r="B53" s="45" t="s">
        <v>99</v>
      </c>
      <c r="C53" s="76"/>
      <c r="D53" s="69"/>
      <c r="E53" s="26"/>
      <c r="F53" s="39"/>
      <c r="G53" s="27">
        <f>G54+G58</f>
        <v>2187</v>
      </c>
      <c r="H53" s="27">
        <f aca="true" t="shared" si="16" ref="H53:U53">H54+H58</f>
        <v>2517</v>
      </c>
      <c r="I53" s="27">
        <f t="shared" si="16"/>
        <v>0</v>
      </c>
      <c r="J53" s="27">
        <f t="shared" si="16"/>
        <v>2517</v>
      </c>
      <c r="K53" s="27">
        <f t="shared" si="16"/>
        <v>0</v>
      </c>
      <c r="L53" s="27">
        <f t="shared" si="16"/>
        <v>90</v>
      </c>
      <c r="M53" s="27">
        <f t="shared" si="16"/>
        <v>0</v>
      </c>
      <c r="N53" s="27">
        <f t="shared" si="16"/>
        <v>90</v>
      </c>
      <c r="O53" s="27">
        <f t="shared" si="16"/>
        <v>0</v>
      </c>
      <c r="P53" s="27">
        <f t="shared" si="16"/>
        <v>0</v>
      </c>
      <c r="Q53" s="27">
        <f t="shared" si="16"/>
        <v>90</v>
      </c>
      <c r="R53" s="27">
        <f t="shared" si="16"/>
        <v>0</v>
      </c>
      <c r="S53" s="27">
        <f t="shared" si="16"/>
        <v>90</v>
      </c>
      <c r="T53" s="27">
        <f t="shared" si="16"/>
        <v>0</v>
      </c>
      <c r="U53" s="27">
        <f t="shared" si="16"/>
        <v>0</v>
      </c>
      <c r="V53" s="86">
        <f t="shared" si="2"/>
        <v>3.575685339690107</v>
      </c>
    </row>
    <row r="54" spans="1:22" ht="41.25" customHeight="1">
      <c r="A54" s="48" t="s">
        <v>21</v>
      </c>
      <c r="B54" s="59" t="s">
        <v>100</v>
      </c>
      <c r="C54" s="77"/>
      <c r="D54" s="71"/>
      <c r="E54" s="28"/>
      <c r="F54" s="50"/>
      <c r="G54" s="29">
        <f>G55+G56+G57</f>
        <v>2187</v>
      </c>
      <c r="H54" s="29">
        <f aca="true" t="shared" si="17" ref="H54:U54">H55+H56+H57</f>
        <v>2187</v>
      </c>
      <c r="I54" s="29">
        <f t="shared" si="17"/>
        <v>0</v>
      </c>
      <c r="J54" s="29">
        <f t="shared" si="17"/>
        <v>2187</v>
      </c>
      <c r="K54" s="29">
        <f t="shared" si="17"/>
        <v>0</v>
      </c>
      <c r="L54" s="29">
        <f t="shared" si="17"/>
        <v>90</v>
      </c>
      <c r="M54" s="29">
        <f t="shared" si="17"/>
        <v>0</v>
      </c>
      <c r="N54" s="29">
        <f t="shared" si="17"/>
        <v>90</v>
      </c>
      <c r="O54" s="29">
        <f t="shared" si="17"/>
        <v>0</v>
      </c>
      <c r="P54" s="29">
        <f t="shared" si="17"/>
        <v>0</v>
      </c>
      <c r="Q54" s="29">
        <f t="shared" si="17"/>
        <v>90</v>
      </c>
      <c r="R54" s="29">
        <f t="shared" si="17"/>
        <v>0</v>
      </c>
      <c r="S54" s="29">
        <f t="shared" si="17"/>
        <v>90</v>
      </c>
      <c r="T54" s="29">
        <f t="shared" si="17"/>
        <v>0</v>
      </c>
      <c r="U54" s="29">
        <f t="shared" si="17"/>
        <v>0</v>
      </c>
      <c r="V54" s="86">
        <f t="shared" si="2"/>
        <v>4.11522633744856</v>
      </c>
    </row>
    <row r="55" spans="1:22" ht="34.5" customHeight="1">
      <c r="A55" s="18" t="s">
        <v>23</v>
      </c>
      <c r="B55" s="47" t="s">
        <v>101</v>
      </c>
      <c r="C55" s="74" t="s">
        <v>105</v>
      </c>
      <c r="D55" s="67"/>
      <c r="E55" s="23"/>
      <c r="F55" s="32" t="s">
        <v>108</v>
      </c>
      <c r="G55" s="24">
        <v>87</v>
      </c>
      <c r="H55" s="25">
        <f t="shared" si="6"/>
        <v>87</v>
      </c>
      <c r="I55" s="25"/>
      <c r="J55" s="25">
        <v>87</v>
      </c>
      <c r="K55" s="25"/>
      <c r="L55" s="24">
        <f t="shared" si="4"/>
        <v>0</v>
      </c>
      <c r="M55" s="25">
        <v>0</v>
      </c>
      <c r="N55" s="25">
        <v>0</v>
      </c>
      <c r="O55" s="25"/>
      <c r="P55" s="25"/>
      <c r="Q55" s="24">
        <f t="shared" si="5"/>
        <v>0</v>
      </c>
      <c r="R55" s="25">
        <v>0</v>
      </c>
      <c r="S55" s="25">
        <v>0</v>
      </c>
      <c r="T55" s="25"/>
      <c r="U55" s="25"/>
      <c r="V55" s="86">
        <f t="shared" si="2"/>
        <v>0</v>
      </c>
    </row>
    <row r="56" spans="1:22" ht="39" customHeight="1">
      <c r="A56" s="18" t="s">
        <v>102</v>
      </c>
      <c r="B56" s="47" t="s">
        <v>103</v>
      </c>
      <c r="C56" s="74" t="s">
        <v>106</v>
      </c>
      <c r="D56" s="67"/>
      <c r="E56" s="23"/>
      <c r="F56" s="32" t="s">
        <v>38</v>
      </c>
      <c r="G56" s="24">
        <v>550</v>
      </c>
      <c r="H56" s="25">
        <f t="shared" si="6"/>
        <v>550</v>
      </c>
      <c r="I56" s="25"/>
      <c r="J56" s="25">
        <v>550</v>
      </c>
      <c r="K56" s="25"/>
      <c r="L56" s="24">
        <f t="shared" si="4"/>
        <v>90</v>
      </c>
      <c r="M56" s="25">
        <v>0</v>
      </c>
      <c r="N56" s="25">
        <v>90</v>
      </c>
      <c r="O56" s="25"/>
      <c r="P56" s="25"/>
      <c r="Q56" s="24">
        <f t="shared" si="5"/>
        <v>90</v>
      </c>
      <c r="R56" s="25">
        <v>0</v>
      </c>
      <c r="S56" s="25">
        <v>90</v>
      </c>
      <c r="T56" s="25"/>
      <c r="U56" s="25"/>
      <c r="V56" s="86">
        <f t="shared" si="2"/>
        <v>16.363636363636363</v>
      </c>
    </row>
    <row r="57" spans="1:22" ht="27.75" customHeight="1">
      <c r="A57" s="18" t="s">
        <v>32</v>
      </c>
      <c r="B57" s="47" t="s">
        <v>104</v>
      </c>
      <c r="C57" s="74" t="s">
        <v>107</v>
      </c>
      <c r="D57" s="67"/>
      <c r="E57" s="23"/>
      <c r="F57" s="32" t="s">
        <v>108</v>
      </c>
      <c r="G57" s="24">
        <v>1550</v>
      </c>
      <c r="H57" s="25">
        <f t="shared" si="6"/>
        <v>1550</v>
      </c>
      <c r="I57" s="25"/>
      <c r="J57" s="25">
        <v>1550</v>
      </c>
      <c r="K57" s="25"/>
      <c r="L57" s="24">
        <f t="shared" si="4"/>
        <v>0</v>
      </c>
      <c r="M57" s="25">
        <v>0</v>
      </c>
      <c r="N57" s="25">
        <v>0</v>
      </c>
      <c r="O57" s="25"/>
      <c r="P57" s="25"/>
      <c r="Q57" s="24">
        <f t="shared" si="5"/>
        <v>0</v>
      </c>
      <c r="R57" s="25">
        <v>0</v>
      </c>
      <c r="S57" s="25">
        <v>0</v>
      </c>
      <c r="T57" s="25"/>
      <c r="U57" s="25"/>
      <c r="V57" s="86">
        <f t="shared" si="2"/>
        <v>0</v>
      </c>
    </row>
    <row r="58" spans="1:22" ht="51" customHeight="1">
      <c r="A58" s="40" t="s">
        <v>42</v>
      </c>
      <c r="B58" s="59" t="s">
        <v>109</v>
      </c>
      <c r="C58" s="77"/>
      <c r="D58" s="71"/>
      <c r="E58" s="28"/>
      <c r="F58" s="50"/>
      <c r="G58" s="29">
        <f>G59</f>
        <v>0</v>
      </c>
      <c r="H58" s="29">
        <f aca="true" t="shared" si="18" ref="H58:U58">H59</f>
        <v>330</v>
      </c>
      <c r="I58" s="29">
        <f t="shared" si="18"/>
        <v>0</v>
      </c>
      <c r="J58" s="29">
        <f t="shared" si="18"/>
        <v>330</v>
      </c>
      <c r="K58" s="29">
        <f t="shared" si="18"/>
        <v>0</v>
      </c>
      <c r="L58" s="29">
        <f t="shared" si="18"/>
        <v>0</v>
      </c>
      <c r="M58" s="29">
        <f t="shared" si="18"/>
        <v>0</v>
      </c>
      <c r="N58" s="29">
        <f t="shared" si="18"/>
        <v>0</v>
      </c>
      <c r="O58" s="29">
        <f t="shared" si="18"/>
        <v>0</v>
      </c>
      <c r="P58" s="29">
        <f t="shared" si="18"/>
        <v>0</v>
      </c>
      <c r="Q58" s="29">
        <f t="shared" si="18"/>
        <v>0</v>
      </c>
      <c r="R58" s="29">
        <f t="shared" si="18"/>
        <v>0</v>
      </c>
      <c r="S58" s="29">
        <f t="shared" si="18"/>
        <v>0</v>
      </c>
      <c r="T58" s="29">
        <f t="shared" si="18"/>
        <v>0</v>
      </c>
      <c r="U58" s="29">
        <f t="shared" si="18"/>
        <v>0</v>
      </c>
      <c r="V58" s="86">
        <f t="shared" si="2"/>
        <v>0</v>
      </c>
    </row>
    <row r="59" spans="1:22" ht="53.25" customHeight="1">
      <c r="A59" s="18" t="s">
        <v>43</v>
      </c>
      <c r="B59" s="47" t="s">
        <v>110</v>
      </c>
      <c r="C59" s="74" t="s">
        <v>111</v>
      </c>
      <c r="D59" s="67"/>
      <c r="E59" s="23"/>
      <c r="F59" s="32" t="s">
        <v>46</v>
      </c>
      <c r="G59" s="24">
        <v>0</v>
      </c>
      <c r="H59" s="25">
        <f t="shared" si="6"/>
        <v>330</v>
      </c>
      <c r="I59" s="25"/>
      <c r="J59" s="25">
        <v>330</v>
      </c>
      <c r="K59" s="25"/>
      <c r="L59" s="24">
        <f t="shared" si="4"/>
        <v>0</v>
      </c>
      <c r="M59" s="25">
        <v>0</v>
      </c>
      <c r="N59" s="25">
        <v>0</v>
      </c>
      <c r="O59" s="25"/>
      <c r="P59" s="25"/>
      <c r="Q59" s="24">
        <f t="shared" si="5"/>
        <v>0</v>
      </c>
      <c r="R59" s="25">
        <v>0</v>
      </c>
      <c r="S59" s="25">
        <v>0</v>
      </c>
      <c r="T59" s="25"/>
      <c r="U59" s="25"/>
      <c r="V59" s="86">
        <f t="shared" si="2"/>
        <v>0</v>
      </c>
    </row>
    <row r="60" spans="1:22" ht="31.5" customHeight="1">
      <c r="A60" s="49"/>
      <c r="B60" s="45" t="s">
        <v>112</v>
      </c>
      <c r="C60" s="76"/>
      <c r="D60" s="69"/>
      <c r="E60" s="26"/>
      <c r="F60" s="39"/>
      <c r="G60" s="27">
        <f>G61+G66+G69</f>
        <v>5780</v>
      </c>
      <c r="H60" s="27">
        <f aca="true" t="shared" si="19" ref="H60:U60">H61+H66+H69</f>
        <v>5780</v>
      </c>
      <c r="I60" s="27">
        <f t="shared" si="19"/>
        <v>0</v>
      </c>
      <c r="J60" s="27">
        <f t="shared" si="19"/>
        <v>5780</v>
      </c>
      <c r="K60" s="27">
        <f t="shared" si="19"/>
        <v>0</v>
      </c>
      <c r="L60" s="27">
        <f t="shared" si="19"/>
        <v>5326.5</v>
      </c>
      <c r="M60" s="27">
        <f t="shared" si="19"/>
        <v>0</v>
      </c>
      <c r="N60" s="27">
        <f t="shared" si="19"/>
        <v>5326.5</v>
      </c>
      <c r="O60" s="27">
        <f t="shared" si="19"/>
        <v>0</v>
      </c>
      <c r="P60" s="27">
        <f t="shared" si="19"/>
        <v>0</v>
      </c>
      <c r="Q60" s="27">
        <f t="shared" si="19"/>
        <v>5270.5</v>
      </c>
      <c r="R60" s="27">
        <f t="shared" si="19"/>
        <v>0</v>
      </c>
      <c r="S60" s="27">
        <f t="shared" si="19"/>
        <v>5270.5</v>
      </c>
      <c r="T60" s="27">
        <f t="shared" si="19"/>
        <v>0</v>
      </c>
      <c r="U60" s="27">
        <f t="shared" si="19"/>
        <v>0</v>
      </c>
      <c r="V60" s="86">
        <f t="shared" si="2"/>
        <v>91.18512110726644</v>
      </c>
    </row>
    <row r="61" spans="1:22" ht="52.5" customHeight="1">
      <c r="A61" s="48" t="s">
        <v>21</v>
      </c>
      <c r="B61" s="59" t="s">
        <v>115</v>
      </c>
      <c r="C61" s="77"/>
      <c r="D61" s="71"/>
      <c r="E61" s="28"/>
      <c r="F61" s="50"/>
      <c r="G61" s="29">
        <f>G62+G63+G64+G65</f>
        <v>4850</v>
      </c>
      <c r="H61" s="29">
        <f aca="true" t="shared" si="20" ref="H61:U61">H62+H63+H64+H65</f>
        <v>4850</v>
      </c>
      <c r="I61" s="29">
        <f t="shared" si="20"/>
        <v>0</v>
      </c>
      <c r="J61" s="29">
        <f t="shared" si="20"/>
        <v>4850</v>
      </c>
      <c r="K61" s="29">
        <f t="shared" si="20"/>
        <v>0</v>
      </c>
      <c r="L61" s="29">
        <f t="shared" si="20"/>
        <v>4598.5</v>
      </c>
      <c r="M61" s="29">
        <f t="shared" si="20"/>
        <v>0</v>
      </c>
      <c r="N61" s="29">
        <f t="shared" si="20"/>
        <v>4598.5</v>
      </c>
      <c r="O61" s="29">
        <f t="shared" si="20"/>
        <v>0</v>
      </c>
      <c r="P61" s="29">
        <f t="shared" si="20"/>
        <v>0</v>
      </c>
      <c r="Q61" s="29">
        <f t="shared" si="20"/>
        <v>4584.7</v>
      </c>
      <c r="R61" s="29">
        <f t="shared" si="20"/>
        <v>0</v>
      </c>
      <c r="S61" s="29">
        <f t="shared" si="20"/>
        <v>4584.7</v>
      </c>
      <c r="T61" s="29">
        <f t="shared" si="20"/>
        <v>0</v>
      </c>
      <c r="U61" s="29">
        <f t="shared" si="20"/>
        <v>0</v>
      </c>
      <c r="V61" s="86">
        <f t="shared" si="2"/>
        <v>94.5298969072165</v>
      </c>
    </row>
    <row r="62" spans="1:22" ht="19.5" customHeight="1">
      <c r="A62" s="134" t="s">
        <v>23</v>
      </c>
      <c r="B62" s="135" t="s">
        <v>113</v>
      </c>
      <c r="C62" s="74" t="s">
        <v>114</v>
      </c>
      <c r="D62" s="67"/>
      <c r="E62" s="23"/>
      <c r="F62" s="32" t="s">
        <v>46</v>
      </c>
      <c r="G62" s="24">
        <v>195.5</v>
      </c>
      <c r="H62" s="25">
        <f t="shared" si="6"/>
        <v>195.5</v>
      </c>
      <c r="I62" s="25">
        <v>0</v>
      </c>
      <c r="J62" s="25">
        <v>195.5</v>
      </c>
      <c r="K62" s="25"/>
      <c r="L62" s="24">
        <f t="shared" si="4"/>
        <v>0</v>
      </c>
      <c r="M62" s="25">
        <v>0</v>
      </c>
      <c r="N62" s="25">
        <v>0</v>
      </c>
      <c r="O62" s="25"/>
      <c r="P62" s="25"/>
      <c r="Q62" s="24">
        <f t="shared" si="5"/>
        <v>0</v>
      </c>
      <c r="R62" s="25">
        <v>0</v>
      </c>
      <c r="S62" s="25">
        <v>0</v>
      </c>
      <c r="T62" s="25"/>
      <c r="U62" s="25"/>
      <c r="V62" s="86">
        <f t="shared" si="2"/>
        <v>0</v>
      </c>
    </row>
    <row r="63" spans="1:22" ht="19.5" customHeight="1">
      <c r="A63" s="134"/>
      <c r="B63" s="135"/>
      <c r="C63" s="74" t="s">
        <v>114</v>
      </c>
      <c r="D63" s="67"/>
      <c r="E63" s="23"/>
      <c r="F63" s="32" t="s">
        <v>37</v>
      </c>
      <c r="G63" s="24">
        <v>70.5</v>
      </c>
      <c r="H63" s="25">
        <f t="shared" si="6"/>
        <v>70.5</v>
      </c>
      <c r="I63" s="25">
        <v>0</v>
      </c>
      <c r="J63" s="25">
        <v>70.5</v>
      </c>
      <c r="K63" s="25"/>
      <c r="L63" s="24">
        <f t="shared" si="4"/>
        <v>70.5</v>
      </c>
      <c r="M63" s="25">
        <v>0</v>
      </c>
      <c r="N63" s="25">
        <v>70.5</v>
      </c>
      <c r="O63" s="25"/>
      <c r="P63" s="25"/>
      <c r="Q63" s="24">
        <f t="shared" si="5"/>
        <v>70.5</v>
      </c>
      <c r="R63" s="25">
        <v>0</v>
      </c>
      <c r="S63" s="25">
        <v>70.5</v>
      </c>
      <c r="T63" s="25"/>
      <c r="U63" s="25"/>
      <c r="V63" s="86">
        <f t="shared" si="2"/>
        <v>100</v>
      </c>
    </row>
    <row r="64" spans="1:22" ht="19.5" customHeight="1">
      <c r="A64" s="134"/>
      <c r="B64" s="135"/>
      <c r="C64" s="74" t="s">
        <v>114</v>
      </c>
      <c r="D64" s="67"/>
      <c r="E64" s="23"/>
      <c r="F64" s="32" t="s">
        <v>39</v>
      </c>
      <c r="G64" s="24">
        <v>284</v>
      </c>
      <c r="H64" s="25">
        <f>I64+J64+K64</f>
        <v>284</v>
      </c>
      <c r="I64" s="25">
        <v>0</v>
      </c>
      <c r="J64" s="25">
        <v>284</v>
      </c>
      <c r="K64" s="25"/>
      <c r="L64" s="24">
        <f t="shared" si="4"/>
        <v>284</v>
      </c>
      <c r="M64" s="25">
        <v>0</v>
      </c>
      <c r="N64" s="25">
        <v>284</v>
      </c>
      <c r="O64" s="25"/>
      <c r="P64" s="25"/>
      <c r="Q64" s="24">
        <f t="shared" si="5"/>
        <v>284</v>
      </c>
      <c r="R64" s="25">
        <v>0</v>
      </c>
      <c r="S64" s="25">
        <v>284</v>
      </c>
      <c r="T64" s="25"/>
      <c r="U64" s="25"/>
      <c r="V64" s="86">
        <f t="shared" si="2"/>
        <v>100</v>
      </c>
    </row>
    <row r="65" spans="1:22" ht="19.5" customHeight="1">
      <c r="A65" s="134"/>
      <c r="B65" s="135"/>
      <c r="C65" s="74" t="s">
        <v>114</v>
      </c>
      <c r="D65" s="67"/>
      <c r="E65" s="23"/>
      <c r="F65" s="32" t="s">
        <v>38</v>
      </c>
      <c r="G65" s="24">
        <v>4300</v>
      </c>
      <c r="H65" s="25">
        <f>I65+J65+K65</f>
        <v>4300</v>
      </c>
      <c r="I65" s="25">
        <v>0</v>
      </c>
      <c r="J65" s="25">
        <v>4300</v>
      </c>
      <c r="K65" s="25"/>
      <c r="L65" s="24">
        <f t="shared" si="4"/>
        <v>4244</v>
      </c>
      <c r="M65" s="25">
        <v>0</v>
      </c>
      <c r="N65" s="25">
        <v>4244</v>
      </c>
      <c r="O65" s="25"/>
      <c r="P65" s="25"/>
      <c r="Q65" s="24">
        <f t="shared" si="5"/>
        <v>4230.2</v>
      </c>
      <c r="R65" s="25">
        <v>0</v>
      </c>
      <c r="S65" s="25">
        <v>4230.2</v>
      </c>
      <c r="T65" s="25"/>
      <c r="U65" s="25"/>
      <c r="V65" s="86">
        <f t="shared" si="2"/>
        <v>98.37674418604651</v>
      </c>
    </row>
    <row r="66" spans="1:22" ht="68.25" customHeight="1">
      <c r="A66" s="48" t="s">
        <v>42</v>
      </c>
      <c r="B66" s="59" t="s">
        <v>116</v>
      </c>
      <c r="C66" s="77"/>
      <c r="D66" s="71"/>
      <c r="E66" s="28"/>
      <c r="F66" s="50"/>
      <c r="G66" s="29">
        <f>G67+G68</f>
        <v>550</v>
      </c>
      <c r="H66" s="29">
        <f aca="true" t="shared" si="21" ref="H66:U66">H67+H68</f>
        <v>550</v>
      </c>
      <c r="I66" s="29">
        <f t="shared" si="21"/>
        <v>0</v>
      </c>
      <c r="J66" s="29">
        <f t="shared" si="21"/>
        <v>550</v>
      </c>
      <c r="K66" s="29">
        <f t="shared" si="21"/>
        <v>0</v>
      </c>
      <c r="L66" s="29">
        <f t="shared" si="21"/>
        <v>550</v>
      </c>
      <c r="M66" s="29">
        <f t="shared" si="21"/>
        <v>0</v>
      </c>
      <c r="N66" s="29">
        <f t="shared" si="21"/>
        <v>550</v>
      </c>
      <c r="O66" s="29">
        <f t="shared" si="21"/>
        <v>0</v>
      </c>
      <c r="P66" s="29">
        <f t="shared" si="21"/>
        <v>0</v>
      </c>
      <c r="Q66" s="29">
        <f t="shared" si="21"/>
        <v>507.8</v>
      </c>
      <c r="R66" s="29">
        <f t="shared" si="21"/>
        <v>0</v>
      </c>
      <c r="S66" s="29">
        <f t="shared" si="21"/>
        <v>507.8</v>
      </c>
      <c r="T66" s="29">
        <f t="shared" si="21"/>
        <v>0</v>
      </c>
      <c r="U66" s="29">
        <f t="shared" si="21"/>
        <v>0</v>
      </c>
      <c r="V66" s="86">
        <f t="shared" si="2"/>
        <v>92.32727272727273</v>
      </c>
    </row>
    <row r="67" spans="1:22" ht="28.5" customHeight="1">
      <c r="A67" s="134" t="s">
        <v>43</v>
      </c>
      <c r="B67" s="135" t="s">
        <v>117</v>
      </c>
      <c r="C67" s="74" t="s">
        <v>118</v>
      </c>
      <c r="D67" s="67"/>
      <c r="E67" s="23"/>
      <c r="F67" s="51" t="s">
        <v>119</v>
      </c>
      <c r="G67" s="24">
        <v>362.2</v>
      </c>
      <c r="H67" s="25">
        <f aca="true" t="shared" si="22" ref="H67:H131">I67+J67+K67</f>
        <v>362.2</v>
      </c>
      <c r="I67" s="25"/>
      <c r="J67" s="25">
        <v>362.2</v>
      </c>
      <c r="K67" s="25"/>
      <c r="L67" s="24">
        <f t="shared" si="4"/>
        <v>362.2</v>
      </c>
      <c r="M67" s="25">
        <v>0</v>
      </c>
      <c r="N67" s="25">
        <v>362.2</v>
      </c>
      <c r="O67" s="25"/>
      <c r="P67" s="25"/>
      <c r="Q67" s="24">
        <f t="shared" si="5"/>
        <v>320</v>
      </c>
      <c r="R67" s="25">
        <v>0</v>
      </c>
      <c r="S67" s="25">
        <v>320</v>
      </c>
      <c r="T67" s="25"/>
      <c r="U67" s="25"/>
      <c r="V67" s="86">
        <f t="shared" si="2"/>
        <v>88.34897846493651</v>
      </c>
    </row>
    <row r="68" spans="1:22" ht="28.5" customHeight="1">
      <c r="A68" s="134"/>
      <c r="B68" s="135"/>
      <c r="C68" s="74" t="s">
        <v>118</v>
      </c>
      <c r="D68" s="67"/>
      <c r="E68" s="23"/>
      <c r="F68" s="32" t="s">
        <v>46</v>
      </c>
      <c r="G68" s="24">
        <v>187.8</v>
      </c>
      <c r="H68" s="25">
        <f t="shared" si="22"/>
        <v>187.8</v>
      </c>
      <c r="I68" s="25"/>
      <c r="J68" s="25">
        <v>187.8</v>
      </c>
      <c r="K68" s="25"/>
      <c r="L68" s="24">
        <f t="shared" si="4"/>
        <v>187.8</v>
      </c>
      <c r="M68" s="25">
        <v>0</v>
      </c>
      <c r="N68" s="25">
        <v>187.8</v>
      </c>
      <c r="O68" s="25"/>
      <c r="P68" s="25"/>
      <c r="Q68" s="24">
        <f t="shared" si="5"/>
        <v>187.8</v>
      </c>
      <c r="R68" s="25">
        <v>0</v>
      </c>
      <c r="S68" s="25">
        <v>187.8</v>
      </c>
      <c r="T68" s="25"/>
      <c r="U68" s="25"/>
      <c r="V68" s="86">
        <f t="shared" si="2"/>
        <v>100</v>
      </c>
    </row>
    <row r="69" spans="1:22" ht="33.75" customHeight="1">
      <c r="A69" s="48" t="s">
        <v>47</v>
      </c>
      <c r="B69" s="59" t="s">
        <v>120</v>
      </c>
      <c r="C69" s="77"/>
      <c r="D69" s="71"/>
      <c r="E69" s="28"/>
      <c r="F69" s="50"/>
      <c r="G69" s="29">
        <f>G70</f>
        <v>380</v>
      </c>
      <c r="H69" s="29">
        <f aca="true" t="shared" si="23" ref="H69:U69">H70</f>
        <v>380</v>
      </c>
      <c r="I69" s="29">
        <f t="shared" si="23"/>
        <v>0</v>
      </c>
      <c r="J69" s="29">
        <f t="shared" si="23"/>
        <v>380</v>
      </c>
      <c r="K69" s="29">
        <f t="shared" si="23"/>
        <v>0</v>
      </c>
      <c r="L69" s="29">
        <f t="shared" si="23"/>
        <v>178</v>
      </c>
      <c r="M69" s="29">
        <f t="shared" si="23"/>
        <v>0</v>
      </c>
      <c r="N69" s="29">
        <f t="shared" si="23"/>
        <v>178</v>
      </c>
      <c r="O69" s="29">
        <f t="shared" si="23"/>
        <v>0</v>
      </c>
      <c r="P69" s="29">
        <f t="shared" si="23"/>
        <v>0</v>
      </c>
      <c r="Q69" s="29">
        <f t="shared" si="23"/>
        <v>178</v>
      </c>
      <c r="R69" s="29">
        <f t="shared" si="23"/>
        <v>0</v>
      </c>
      <c r="S69" s="29">
        <f t="shared" si="23"/>
        <v>178</v>
      </c>
      <c r="T69" s="29">
        <f t="shared" si="23"/>
        <v>0</v>
      </c>
      <c r="U69" s="29">
        <f t="shared" si="23"/>
        <v>0</v>
      </c>
      <c r="V69" s="86">
        <f t="shared" si="2"/>
        <v>46.8421052631579</v>
      </c>
    </row>
    <row r="70" spans="1:22" ht="41.25" customHeight="1">
      <c r="A70" s="18" t="s">
        <v>49</v>
      </c>
      <c r="B70" s="47" t="s">
        <v>121</v>
      </c>
      <c r="C70" s="74" t="s">
        <v>122</v>
      </c>
      <c r="D70" s="67"/>
      <c r="E70" s="23"/>
      <c r="F70" s="32" t="s">
        <v>39</v>
      </c>
      <c r="G70" s="24">
        <v>380</v>
      </c>
      <c r="H70" s="25">
        <f t="shared" si="22"/>
        <v>380</v>
      </c>
      <c r="I70" s="25"/>
      <c r="J70" s="25">
        <v>380</v>
      </c>
      <c r="K70" s="25"/>
      <c r="L70" s="24">
        <f t="shared" si="4"/>
        <v>178</v>
      </c>
      <c r="M70" s="25">
        <v>0</v>
      </c>
      <c r="N70" s="25">
        <v>178</v>
      </c>
      <c r="O70" s="25"/>
      <c r="P70" s="25"/>
      <c r="Q70" s="24">
        <f t="shared" si="5"/>
        <v>178</v>
      </c>
      <c r="R70" s="25">
        <v>0</v>
      </c>
      <c r="S70" s="25">
        <v>178</v>
      </c>
      <c r="T70" s="25"/>
      <c r="U70" s="25"/>
      <c r="V70" s="86">
        <f t="shared" si="2"/>
        <v>46.8421052631579</v>
      </c>
    </row>
    <row r="71" spans="1:22" ht="37.5" customHeight="1">
      <c r="A71" s="49"/>
      <c r="B71" s="45" t="s">
        <v>123</v>
      </c>
      <c r="C71" s="76"/>
      <c r="D71" s="69"/>
      <c r="E71" s="26"/>
      <c r="F71" s="39"/>
      <c r="G71" s="27">
        <f>G72+G75</f>
        <v>5369.3</v>
      </c>
      <c r="H71" s="27">
        <f aca="true" t="shared" si="24" ref="H71:U71">H72+H75</f>
        <v>5369.3</v>
      </c>
      <c r="I71" s="27">
        <f t="shared" si="24"/>
        <v>0</v>
      </c>
      <c r="J71" s="27">
        <f t="shared" si="24"/>
        <v>5369.3</v>
      </c>
      <c r="K71" s="27">
        <f t="shared" si="24"/>
        <v>0</v>
      </c>
      <c r="L71" s="27">
        <f t="shared" si="24"/>
        <v>3179</v>
      </c>
      <c r="M71" s="27">
        <f t="shared" si="24"/>
        <v>0</v>
      </c>
      <c r="N71" s="27">
        <f t="shared" si="24"/>
        <v>3179</v>
      </c>
      <c r="O71" s="27">
        <f t="shared" si="24"/>
        <v>0</v>
      </c>
      <c r="P71" s="27">
        <f t="shared" si="24"/>
        <v>0</v>
      </c>
      <c r="Q71" s="27">
        <f t="shared" si="24"/>
        <v>3179</v>
      </c>
      <c r="R71" s="27">
        <f t="shared" si="24"/>
        <v>0</v>
      </c>
      <c r="S71" s="27">
        <f t="shared" si="24"/>
        <v>3179</v>
      </c>
      <c r="T71" s="27">
        <f t="shared" si="24"/>
        <v>0</v>
      </c>
      <c r="U71" s="27">
        <f t="shared" si="24"/>
        <v>0</v>
      </c>
      <c r="V71" s="86">
        <f t="shared" si="2"/>
        <v>59.206972975993146</v>
      </c>
    </row>
    <row r="72" spans="1:22" ht="41.25" customHeight="1">
      <c r="A72" s="48" t="s">
        <v>21</v>
      </c>
      <c r="B72" s="59" t="s">
        <v>124</v>
      </c>
      <c r="C72" s="77"/>
      <c r="D72" s="71"/>
      <c r="E72" s="28"/>
      <c r="F72" s="50"/>
      <c r="G72" s="29">
        <f>G73+G74</f>
        <v>160</v>
      </c>
      <c r="H72" s="29">
        <f aca="true" t="shared" si="25" ref="H72:U72">H73+H74</f>
        <v>160</v>
      </c>
      <c r="I72" s="29">
        <f t="shared" si="25"/>
        <v>0</v>
      </c>
      <c r="J72" s="29">
        <f t="shared" si="25"/>
        <v>160</v>
      </c>
      <c r="K72" s="29">
        <f t="shared" si="25"/>
        <v>0</v>
      </c>
      <c r="L72" s="29">
        <f t="shared" si="25"/>
        <v>0</v>
      </c>
      <c r="M72" s="29">
        <f t="shared" si="25"/>
        <v>0</v>
      </c>
      <c r="N72" s="29">
        <f t="shared" si="25"/>
        <v>0</v>
      </c>
      <c r="O72" s="29">
        <f t="shared" si="25"/>
        <v>0</v>
      </c>
      <c r="P72" s="29">
        <f t="shared" si="25"/>
        <v>0</v>
      </c>
      <c r="Q72" s="29">
        <f t="shared" si="25"/>
        <v>0</v>
      </c>
      <c r="R72" s="29">
        <f t="shared" si="25"/>
        <v>0</v>
      </c>
      <c r="S72" s="29">
        <f t="shared" si="25"/>
        <v>0</v>
      </c>
      <c r="T72" s="29">
        <f t="shared" si="25"/>
        <v>0</v>
      </c>
      <c r="U72" s="29">
        <f t="shared" si="25"/>
        <v>0</v>
      </c>
      <c r="V72" s="86">
        <f t="shared" si="2"/>
        <v>0</v>
      </c>
    </row>
    <row r="73" spans="1:22" ht="24" customHeight="1">
      <c r="A73" s="134" t="s">
        <v>23</v>
      </c>
      <c r="B73" s="135" t="s">
        <v>125</v>
      </c>
      <c r="C73" s="74" t="s">
        <v>126</v>
      </c>
      <c r="D73" s="67"/>
      <c r="E73" s="23"/>
      <c r="F73" s="32" t="s">
        <v>127</v>
      </c>
      <c r="G73" s="24">
        <v>110</v>
      </c>
      <c r="H73" s="25">
        <f t="shared" si="22"/>
        <v>110</v>
      </c>
      <c r="I73" s="25"/>
      <c r="J73" s="25">
        <v>110</v>
      </c>
      <c r="K73" s="25"/>
      <c r="L73" s="24">
        <f t="shared" si="4"/>
        <v>0</v>
      </c>
      <c r="M73" s="25">
        <v>0</v>
      </c>
      <c r="N73" s="25">
        <v>0</v>
      </c>
      <c r="O73" s="25"/>
      <c r="P73" s="25"/>
      <c r="Q73" s="24">
        <f t="shared" si="5"/>
        <v>0</v>
      </c>
      <c r="R73" s="25">
        <v>0</v>
      </c>
      <c r="S73" s="25">
        <v>0</v>
      </c>
      <c r="T73" s="25"/>
      <c r="U73" s="25"/>
      <c r="V73" s="86">
        <f t="shared" si="2"/>
        <v>0</v>
      </c>
    </row>
    <row r="74" spans="1:22" ht="27" customHeight="1">
      <c r="A74" s="134"/>
      <c r="B74" s="135"/>
      <c r="C74" s="74" t="s">
        <v>126</v>
      </c>
      <c r="D74" s="67"/>
      <c r="E74" s="23"/>
      <c r="F74" s="32" t="s">
        <v>37</v>
      </c>
      <c r="G74" s="24">
        <v>50</v>
      </c>
      <c r="H74" s="25">
        <f t="shared" si="22"/>
        <v>50</v>
      </c>
      <c r="I74" s="25"/>
      <c r="J74" s="25">
        <v>50</v>
      </c>
      <c r="K74" s="25"/>
      <c r="L74" s="24">
        <f t="shared" si="4"/>
        <v>0</v>
      </c>
      <c r="M74" s="25">
        <v>0</v>
      </c>
      <c r="N74" s="25">
        <v>0</v>
      </c>
      <c r="O74" s="25"/>
      <c r="P74" s="25"/>
      <c r="Q74" s="24">
        <f t="shared" si="5"/>
        <v>0</v>
      </c>
      <c r="R74" s="25">
        <v>0</v>
      </c>
      <c r="S74" s="25">
        <v>0</v>
      </c>
      <c r="T74" s="25"/>
      <c r="U74" s="25"/>
      <c r="V74" s="86">
        <f t="shared" si="2"/>
        <v>0</v>
      </c>
    </row>
    <row r="75" spans="1:22" ht="21.75" customHeight="1">
      <c r="A75" s="48" t="s">
        <v>42</v>
      </c>
      <c r="B75" s="59" t="s">
        <v>120</v>
      </c>
      <c r="C75" s="77"/>
      <c r="D75" s="71"/>
      <c r="E75" s="28"/>
      <c r="F75" s="50"/>
      <c r="G75" s="29">
        <f>G76+G77+G78+G79</f>
        <v>5209.3</v>
      </c>
      <c r="H75" s="29">
        <f aca="true" t="shared" si="26" ref="H75:U75">H76+H77+H78+H79</f>
        <v>5209.3</v>
      </c>
      <c r="I75" s="29">
        <f t="shared" si="26"/>
        <v>0</v>
      </c>
      <c r="J75" s="29">
        <f t="shared" si="26"/>
        <v>5209.3</v>
      </c>
      <c r="K75" s="29">
        <f t="shared" si="26"/>
        <v>0</v>
      </c>
      <c r="L75" s="29">
        <f t="shared" si="26"/>
        <v>3179</v>
      </c>
      <c r="M75" s="29">
        <f t="shared" si="26"/>
        <v>0</v>
      </c>
      <c r="N75" s="29">
        <f t="shared" si="26"/>
        <v>3179</v>
      </c>
      <c r="O75" s="29">
        <f t="shared" si="26"/>
        <v>0</v>
      </c>
      <c r="P75" s="29">
        <f t="shared" si="26"/>
        <v>0</v>
      </c>
      <c r="Q75" s="29">
        <f t="shared" si="26"/>
        <v>3179</v>
      </c>
      <c r="R75" s="29">
        <f t="shared" si="26"/>
        <v>0</v>
      </c>
      <c r="S75" s="29">
        <f t="shared" si="26"/>
        <v>3179</v>
      </c>
      <c r="T75" s="29">
        <f t="shared" si="26"/>
        <v>0</v>
      </c>
      <c r="U75" s="29">
        <f t="shared" si="26"/>
        <v>0</v>
      </c>
      <c r="V75" s="86">
        <f t="shared" si="2"/>
        <v>61.025473672086456</v>
      </c>
    </row>
    <row r="76" spans="1:22" ht="24.75" customHeight="1">
      <c r="A76" s="134" t="s">
        <v>43</v>
      </c>
      <c r="B76" s="135" t="s">
        <v>128</v>
      </c>
      <c r="C76" s="74" t="s">
        <v>131</v>
      </c>
      <c r="D76" s="67"/>
      <c r="E76" s="23"/>
      <c r="F76" s="32" t="s">
        <v>37</v>
      </c>
      <c r="G76" s="24">
        <v>450</v>
      </c>
      <c r="H76" s="25">
        <f t="shared" si="22"/>
        <v>450</v>
      </c>
      <c r="I76" s="25"/>
      <c r="J76" s="25">
        <v>450</v>
      </c>
      <c r="K76" s="25"/>
      <c r="L76" s="24">
        <f t="shared" si="4"/>
        <v>0</v>
      </c>
      <c r="M76" s="25">
        <v>0</v>
      </c>
      <c r="N76" s="25">
        <v>0</v>
      </c>
      <c r="O76" s="25"/>
      <c r="P76" s="25"/>
      <c r="Q76" s="24">
        <f t="shared" si="5"/>
        <v>0</v>
      </c>
      <c r="R76" s="25">
        <v>0</v>
      </c>
      <c r="S76" s="25">
        <v>0</v>
      </c>
      <c r="T76" s="25"/>
      <c r="U76" s="25"/>
      <c r="V76" s="86">
        <f t="shared" si="2"/>
        <v>0</v>
      </c>
    </row>
    <row r="77" spans="1:22" ht="24.75" customHeight="1">
      <c r="A77" s="134"/>
      <c r="B77" s="135"/>
      <c r="C77" s="74" t="s">
        <v>131</v>
      </c>
      <c r="D77" s="67"/>
      <c r="E77" s="23"/>
      <c r="F77" s="32" t="s">
        <v>39</v>
      </c>
      <c r="G77" s="24">
        <v>373.7</v>
      </c>
      <c r="H77" s="25">
        <f t="shared" si="22"/>
        <v>373.7</v>
      </c>
      <c r="I77" s="25"/>
      <c r="J77" s="25">
        <v>373.7</v>
      </c>
      <c r="K77" s="25"/>
      <c r="L77" s="24">
        <f t="shared" si="4"/>
        <v>0</v>
      </c>
      <c r="M77" s="25">
        <v>0</v>
      </c>
      <c r="N77" s="25">
        <v>0</v>
      </c>
      <c r="O77" s="25"/>
      <c r="P77" s="25"/>
      <c r="Q77" s="24">
        <f t="shared" si="5"/>
        <v>0</v>
      </c>
      <c r="R77" s="25">
        <v>0</v>
      </c>
      <c r="S77" s="25">
        <v>0</v>
      </c>
      <c r="T77" s="25"/>
      <c r="U77" s="25"/>
      <c r="V77" s="86">
        <f t="shared" si="2"/>
        <v>0</v>
      </c>
    </row>
    <row r="78" spans="1:22" ht="24.75" customHeight="1">
      <c r="A78" s="134"/>
      <c r="B78" s="135"/>
      <c r="C78" s="74" t="s">
        <v>131</v>
      </c>
      <c r="D78" s="67"/>
      <c r="E78" s="23"/>
      <c r="F78" s="32" t="s">
        <v>91</v>
      </c>
      <c r="G78" s="24">
        <v>600</v>
      </c>
      <c r="H78" s="25">
        <f t="shared" si="22"/>
        <v>600</v>
      </c>
      <c r="I78" s="25"/>
      <c r="J78" s="25">
        <v>600</v>
      </c>
      <c r="K78" s="25"/>
      <c r="L78" s="24">
        <f t="shared" si="4"/>
        <v>0</v>
      </c>
      <c r="M78" s="25">
        <v>0</v>
      </c>
      <c r="N78" s="25">
        <v>0</v>
      </c>
      <c r="O78" s="25"/>
      <c r="P78" s="25"/>
      <c r="Q78" s="24">
        <f t="shared" si="5"/>
        <v>0</v>
      </c>
      <c r="R78" s="25">
        <v>0</v>
      </c>
      <c r="S78" s="25">
        <v>0</v>
      </c>
      <c r="T78" s="25"/>
      <c r="U78" s="25"/>
      <c r="V78" s="86">
        <f t="shared" si="2"/>
        <v>0</v>
      </c>
    </row>
    <row r="79" spans="1:22" ht="34.5" customHeight="1">
      <c r="A79" s="18" t="s">
        <v>129</v>
      </c>
      <c r="B79" s="47" t="s">
        <v>130</v>
      </c>
      <c r="C79" s="74" t="s">
        <v>132</v>
      </c>
      <c r="D79" s="67"/>
      <c r="E79" s="23"/>
      <c r="F79" s="32" t="s">
        <v>133</v>
      </c>
      <c r="G79" s="24">
        <v>3785.6</v>
      </c>
      <c r="H79" s="25">
        <f t="shared" si="22"/>
        <v>3785.6</v>
      </c>
      <c r="I79" s="25"/>
      <c r="J79" s="25">
        <v>3785.6</v>
      </c>
      <c r="K79" s="25"/>
      <c r="L79" s="24">
        <f t="shared" si="4"/>
        <v>3179</v>
      </c>
      <c r="M79" s="25">
        <v>0</v>
      </c>
      <c r="N79" s="25">
        <v>3179</v>
      </c>
      <c r="O79" s="25"/>
      <c r="P79" s="25"/>
      <c r="Q79" s="24">
        <f t="shared" si="5"/>
        <v>3179</v>
      </c>
      <c r="R79" s="25">
        <v>0</v>
      </c>
      <c r="S79" s="25">
        <v>3179</v>
      </c>
      <c r="T79" s="25"/>
      <c r="U79" s="25"/>
      <c r="V79" s="86">
        <f t="shared" si="2"/>
        <v>83.97612003381235</v>
      </c>
    </row>
    <row r="80" spans="1:22" ht="39" customHeight="1">
      <c r="A80" s="49"/>
      <c r="B80" s="45" t="s">
        <v>134</v>
      </c>
      <c r="C80" s="76"/>
      <c r="D80" s="69"/>
      <c r="E80" s="26"/>
      <c r="F80" s="39"/>
      <c r="G80" s="27">
        <f>G81</f>
        <v>6170</v>
      </c>
      <c r="H80" s="27">
        <f aca="true" t="shared" si="27" ref="H80:U80">H81</f>
        <v>6170</v>
      </c>
      <c r="I80" s="27">
        <f t="shared" si="27"/>
        <v>0</v>
      </c>
      <c r="J80" s="27">
        <f t="shared" si="27"/>
        <v>6170</v>
      </c>
      <c r="K80" s="27">
        <f t="shared" si="27"/>
        <v>0</v>
      </c>
      <c r="L80" s="27">
        <f t="shared" si="27"/>
        <v>433.2</v>
      </c>
      <c r="M80" s="27">
        <f t="shared" si="27"/>
        <v>0</v>
      </c>
      <c r="N80" s="27">
        <f t="shared" si="27"/>
        <v>433.2</v>
      </c>
      <c r="O80" s="27">
        <f t="shared" si="27"/>
        <v>0</v>
      </c>
      <c r="P80" s="27">
        <f t="shared" si="27"/>
        <v>0</v>
      </c>
      <c r="Q80" s="27">
        <f t="shared" si="27"/>
        <v>433.2</v>
      </c>
      <c r="R80" s="27">
        <f t="shared" si="27"/>
        <v>0</v>
      </c>
      <c r="S80" s="27">
        <f t="shared" si="27"/>
        <v>433.2</v>
      </c>
      <c r="T80" s="27">
        <f t="shared" si="27"/>
        <v>0</v>
      </c>
      <c r="U80" s="27">
        <f t="shared" si="27"/>
        <v>0</v>
      </c>
      <c r="V80" s="86">
        <f aca="true" t="shared" si="28" ref="V80:V143">Q80*100/H80</f>
        <v>7.021069692058346</v>
      </c>
    </row>
    <row r="81" spans="1:22" ht="77.25" customHeight="1">
      <c r="A81" s="48" t="s">
        <v>21</v>
      </c>
      <c r="B81" s="59" t="s">
        <v>135</v>
      </c>
      <c r="C81" s="77"/>
      <c r="D81" s="71"/>
      <c r="E81" s="28"/>
      <c r="F81" s="50"/>
      <c r="G81" s="29">
        <f>G82+G83+G84+G85+G86</f>
        <v>6170</v>
      </c>
      <c r="H81" s="29">
        <f aca="true" t="shared" si="29" ref="H81:U81">H82+H83+H84+H85+H86</f>
        <v>6170</v>
      </c>
      <c r="I81" s="29">
        <f t="shared" si="29"/>
        <v>0</v>
      </c>
      <c r="J81" s="29">
        <f t="shared" si="29"/>
        <v>6170</v>
      </c>
      <c r="K81" s="29">
        <f t="shared" si="29"/>
        <v>0</v>
      </c>
      <c r="L81" s="29">
        <f t="shared" si="29"/>
        <v>433.2</v>
      </c>
      <c r="M81" s="29">
        <f t="shared" si="29"/>
        <v>0</v>
      </c>
      <c r="N81" s="29">
        <f t="shared" si="29"/>
        <v>433.2</v>
      </c>
      <c r="O81" s="29">
        <f t="shared" si="29"/>
        <v>0</v>
      </c>
      <c r="P81" s="29">
        <f t="shared" si="29"/>
        <v>0</v>
      </c>
      <c r="Q81" s="29">
        <f t="shared" si="29"/>
        <v>433.2</v>
      </c>
      <c r="R81" s="29">
        <f t="shared" si="29"/>
        <v>0</v>
      </c>
      <c r="S81" s="29">
        <f t="shared" si="29"/>
        <v>433.2</v>
      </c>
      <c r="T81" s="29">
        <f t="shared" si="29"/>
        <v>0</v>
      </c>
      <c r="U81" s="29">
        <f t="shared" si="29"/>
        <v>0</v>
      </c>
      <c r="V81" s="86">
        <f t="shared" si="28"/>
        <v>7.021069692058346</v>
      </c>
    </row>
    <row r="82" spans="1:22" ht="18" customHeight="1">
      <c r="A82" s="134" t="s">
        <v>23</v>
      </c>
      <c r="B82" s="135" t="s">
        <v>136</v>
      </c>
      <c r="C82" s="138" t="s">
        <v>141</v>
      </c>
      <c r="D82" s="67"/>
      <c r="E82" s="23"/>
      <c r="F82" s="32" t="s">
        <v>46</v>
      </c>
      <c r="G82" s="24">
        <v>4920</v>
      </c>
      <c r="H82" s="25">
        <f t="shared" si="22"/>
        <v>4637</v>
      </c>
      <c r="I82" s="25"/>
      <c r="J82" s="25">
        <v>4637</v>
      </c>
      <c r="K82" s="25"/>
      <c r="L82" s="24">
        <f aca="true" t="shared" si="30" ref="L82:L147">M82+N82+O82+P82</f>
        <v>267.4</v>
      </c>
      <c r="M82" s="25"/>
      <c r="N82" s="25">
        <v>267.4</v>
      </c>
      <c r="O82" s="25"/>
      <c r="P82" s="25"/>
      <c r="Q82" s="24">
        <f aca="true" t="shared" si="31" ref="Q82:Q146">R82+S82+T82+U82</f>
        <v>267.4</v>
      </c>
      <c r="R82" s="25"/>
      <c r="S82" s="25">
        <v>267.4</v>
      </c>
      <c r="T82" s="25"/>
      <c r="U82" s="25"/>
      <c r="V82" s="86">
        <f t="shared" si="28"/>
        <v>5.766659478110847</v>
      </c>
    </row>
    <row r="83" spans="1:22" ht="18" customHeight="1">
      <c r="A83" s="134"/>
      <c r="B83" s="135"/>
      <c r="C83" s="138"/>
      <c r="D83" s="67"/>
      <c r="E83" s="23"/>
      <c r="F83" s="32" t="s">
        <v>119</v>
      </c>
      <c r="G83" s="24">
        <v>0</v>
      </c>
      <c r="H83" s="25">
        <f t="shared" si="22"/>
        <v>182</v>
      </c>
      <c r="I83" s="25"/>
      <c r="J83" s="25">
        <v>182</v>
      </c>
      <c r="K83" s="25"/>
      <c r="L83" s="24">
        <f t="shared" si="30"/>
        <v>131.4</v>
      </c>
      <c r="M83" s="25"/>
      <c r="N83" s="25">
        <v>131.4</v>
      </c>
      <c r="O83" s="25"/>
      <c r="P83" s="25"/>
      <c r="Q83" s="24">
        <f t="shared" si="31"/>
        <v>131.4</v>
      </c>
      <c r="R83" s="25"/>
      <c r="S83" s="25">
        <v>131.4</v>
      </c>
      <c r="T83" s="25"/>
      <c r="U83" s="25"/>
      <c r="V83" s="86">
        <f t="shared" si="28"/>
        <v>72.1978021978022</v>
      </c>
    </row>
    <row r="84" spans="1:22" ht="18" customHeight="1">
      <c r="A84" s="134"/>
      <c r="B84" s="135"/>
      <c r="C84" s="138"/>
      <c r="D84" s="67"/>
      <c r="E84" s="23"/>
      <c r="F84" s="32" t="s">
        <v>149</v>
      </c>
      <c r="G84" s="24">
        <v>0</v>
      </c>
      <c r="H84" s="25">
        <f t="shared" si="22"/>
        <v>101</v>
      </c>
      <c r="I84" s="25"/>
      <c r="J84" s="25">
        <v>101</v>
      </c>
      <c r="K84" s="25"/>
      <c r="L84" s="24">
        <f t="shared" si="30"/>
        <v>20.6</v>
      </c>
      <c r="M84" s="25"/>
      <c r="N84" s="25">
        <v>20.6</v>
      </c>
      <c r="O84" s="25"/>
      <c r="P84" s="25"/>
      <c r="Q84" s="24">
        <f t="shared" si="31"/>
        <v>20.6</v>
      </c>
      <c r="R84" s="25"/>
      <c r="S84" s="25">
        <v>20.6</v>
      </c>
      <c r="T84" s="25"/>
      <c r="U84" s="25"/>
      <c r="V84" s="86">
        <f t="shared" si="28"/>
        <v>20.396039603960396</v>
      </c>
    </row>
    <row r="85" spans="1:22" ht="41.25" customHeight="1">
      <c r="A85" s="18" t="s">
        <v>137</v>
      </c>
      <c r="B85" s="47" t="s">
        <v>138</v>
      </c>
      <c r="C85" s="74" t="s">
        <v>142</v>
      </c>
      <c r="D85" s="67"/>
      <c r="E85" s="23"/>
      <c r="F85" s="32" t="s">
        <v>46</v>
      </c>
      <c r="G85" s="24">
        <v>1000</v>
      </c>
      <c r="H85" s="25">
        <f t="shared" si="22"/>
        <v>1000</v>
      </c>
      <c r="I85" s="25"/>
      <c r="J85" s="25">
        <v>1000</v>
      </c>
      <c r="K85" s="25"/>
      <c r="L85" s="24">
        <f t="shared" si="30"/>
        <v>0</v>
      </c>
      <c r="M85" s="25"/>
      <c r="N85" s="25">
        <v>0</v>
      </c>
      <c r="O85" s="25"/>
      <c r="P85" s="25"/>
      <c r="Q85" s="24">
        <f t="shared" si="31"/>
        <v>0</v>
      </c>
      <c r="R85" s="25"/>
      <c r="S85" s="25">
        <v>0</v>
      </c>
      <c r="T85" s="25"/>
      <c r="U85" s="25"/>
      <c r="V85" s="86">
        <f t="shared" si="28"/>
        <v>0</v>
      </c>
    </row>
    <row r="86" spans="1:22" ht="52.5" customHeight="1">
      <c r="A86" s="18" t="s">
        <v>139</v>
      </c>
      <c r="B86" s="47" t="s">
        <v>140</v>
      </c>
      <c r="C86" s="74" t="s">
        <v>143</v>
      </c>
      <c r="D86" s="67"/>
      <c r="E86" s="23"/>
      <c r="F86" s="32" t="s">
        <v>46</v>
      </c>
      <c r="G86" s="24">
        <v>250</v>
      </c>
      <c r="H86" s="25">
        <f t="shared" si="22"/>
        <v>250</v>
      </c>
      <c r="I86" s="25"/>
      <c r="J86" s="25">
        <v>250</v>
      </c>
      <c r="K86" s="25"/>
      <c r="L86" s="24">
        <f t="shared" si="30"/>
        <v>13.8</v>
      </c>
      <c r="M86" s="25"/>
      <c r="N86" s="25">
        <v>13.8</v>
      </c>
      <c r="O86" s="25"/>
      <c r="P86" s="25"/>
      <c r="Q86" s="24">
        <f t="shared" si="31"/>
        <v>13.8</v>
      </c>
      <c r="R86" s="25"/>
      <c r="S86" s="25">
        <v>13.8</v>
      </c>
      <c r="T86" s="25"/>
      <c r="U86" s="25"/>
      <c r="V86" s="86">
        <f t="shared" si="28"/>
        <v>5.52</v>
      </c>
    </row>
    <row r="87" spans="1:22" ht="38.25" customHeight="1">
      <c r="A87" s="52"/>
      <c r="B87" s="45" t="s">
        <v>236</v>
      </c>
      <c r="C87" s="78"/>
      <c r="D87" s="79"/>
      <c r="E87" s="34"/>
      <c r="F87" s="53"/>
      <c r="G87" s="27">
        <f>G88</f>
        <v>61839.6</v>
      </c>
      <c r="H87" s="27">
        <f aca="true" t="shared" si="32" ref="H87:U87">H88</f>
        <v>63769.2</v>
      </c>
      <c r="I87" s="27">
        <f t="shared" si="32"/>
        <v>3742.8</v>
      </c>
      <c r="J87" s="27">
        <f t="shared" si="32"/>
        <v>60026.4</v>
      </c>
      <c r="K87" s="27">
        <f t="shared" si="32"/>
        <v>0</v>
      </c>
      <c r="L87" s="27">
        <f t="shared" si="32"/>
        <v>44868.09999999999</v>
      </c>
      <c r="M87" s="27">
        <f t="shared" si="32"/>
        <v>3742.8</v>
      </c>
      <c r="N87" s="27">
        <f t="shared" si="32"/>
        <v>41125.299999999996</v>
      </c>
      <c r="O87" s="27">
        <f t="shared" si="32"/>
        <v>0</v>
      </c>
      <c r="P87" s="27">
        <f t="shared" si="32"/>
        <v>0</v>
      </c>
      <c r="Q87" s="27">
        <f t="shared" si="32"/>
        <v>37904.3</v>
      </c>
      <c r="R87" s="27">
        <f t="shared" si="32"/>
        <v>786.7</v>
      </c>
      <c r="S87" s="27">
        <f t="shared" si="32"/>
        <v>37117.6</v>
      </c>
      <c r="T87" s="27">
        <f t="shared" si="32"/>
        <v>0</v>
      </c>
      <c r="U87" s="27">
        <f t="shared" si="32"/>
        <v>0</v>
      </c>
      <c r="V87" s="86">
        <f t="shared" si="28"/>
        <v>59.43982361390766</v>
      </c>
    </row>
    <row r="88" spans="1:22" ht="34.5" customHeight="1">
      <c r="A88" s="48" t="s">
        <v>21</v>
      </c>
      <c r="B88" s="59" t="s">
        <v>144</v>
      </c>
      <c r="C88" s="77"/>
      <c r="D88" s="71"/>
      <c r="E88" s="28"/>
      <c r="F88" s="50"/>
      <c r="G88" s="29">
        <f>SUM(G89:G102)</f>
        <v>61839.6</v>
      </c>
      <c r="H88" s="29">
        <f aca="true" t="shared" si="33" ref="H88:U88">SUM(H89:H102)</f>
        <v>63769.2</v>
      </c>
      <c r="I88" s="29">
        <f t="shared" si="33"/>
        <v>3742.8</v>
      </c>
      <c r="J88" s="29">
        <f t="shared" si="33"/>
        <v>60026.4</v>
      </c>
      <c r="K88" s="29">
        <f t="shared" si="33"/>
        <v>0</v>
      </c>
      <c r="L88" s="29">
        <f t="shared" si="33"/>
        <v>44868.09999999999</v>
      </c>
      <c r="M88" s="29">
        <f t="shared" si="33"/>
        <v>3742.8</v>
      </c>
      <c r="N88" s="29">
        <f t="shared" si="33"/>
        <v>41125.299999999996</v>
      </c>
      <c r="O88" s="29">
        <f t="shared" si="33"/>
        <v>0</v>
      </c>
      <c r="P88" s="29">
        <f t="shared" si="33"/>
        <v>0</v>
      </c>
      <c r="Q88" s="29">
        <f t="shared" si="33"/>
        <v>37904.3</v>
      </c>
      <c r="R88" s="29">
        <f t="shared" si="33"/>
        <v>786.7</v>
      </c>
      <c r="S88" s="29">
        <f t="shared" si="33"/>
        <v>37117.6</v>
      </c>
      <c r="T88" s="29">
        <f t="shared" si="33"/>
        <v>0</v>
      </c>
      <c r="U88" s="29">
        <f t="shared" si="33"/>
        <v>0</v>
      </c>
      <c r="V88" s="86">
        <f t="shared" si="28"/>
        <v>59.43982361390766</v>
      </c>
    </row>
    <row r="89" spans="1:22" ht="25.5" customHeight="1">
      <c r="A89" s="18" t="s">
        <v>23</v>
      </c>
      <c r="B89" s="47" t="s">
        <v>145</v>
      </c>
      <c r="C89" s="74" t="s">
        <v>146</v>
      </c>
      <c r="D89" s="67"/>
      <c r="E89" s="23"/>
      <c r="F89" s="32" t="s">
        <v>38</v>
      </c>
      <c r="G89" s="24">
        <v>9100</v>
      </c>
      <c r="H89" s="25">
        <f t="shared" si="22"/>
        <v>8900</v>
      </c>
      <c r="I89" s="25"/>
      <c r="J89" s="25">
        <v>8900</v>
      </c>
      <c r="K89" s="25"/>
      <c r="L89" s="24">
        <f t="shared" si="30"/>
        <v>8034.1</v>
      </c>
      <c r="M89" s="25"/>
      <c r="N89" s="25">
        <v>8034.1</v>
      </c>
      <c r="O89" s="25"/>
      <c r="P89" s="25"/>
      <c r="Q89" s="24">
        <f t="shared" si="31"/>
        <v>6540.600000000001</v>
      </c>
      <c r="R89" s="25"/>
      <c r="S89" s="25">
        <f>2113.8+526.9+968.6+903.3+973.5+117.8+437.1+499.6</f>
        <v>6540.600000000001</v>
      </c>
      <c r="T89" s="25"/>
      <c r="U89" s="25"/>
      <c r="V89" s="86">
        <f t="shared" si="28"/>
        <v>73.48988764044945</v>
      </c>
    </row>
    <row r="90" spans="1:22" ht="24" customHeight="1">
      <c r="A90" s="134" t="s">
        <v>74</v>
      </c>
      <c r="B90" s="135" t="s">
        <v>147</v>
      </c>
      <c r="C90" s="74" t="s">
        <v>148</v>
      </c>
      <c r="D90" s="67"/>
      <c r="E90" s="23"/>
      <c r="F90" s="51" t="s">
        <v>119</v>
      </c>
      <c r="G90" s="24">
        <v>800</v>
      </c>
      <c r="H90" s="25">
        <f t="shared" si="22"/>
        <v>1129.6</v>
      </c>
      <c r="I90" s="25"/>
      <c r="J90" s="25">
        <v>1129.6</v>
      </c>
      <c r="K90" s="25"/>
      <c r="L90" s="24">
        <f t="shared" si="30"/>
        <v>729.6</v>
      </c>
      <c r="M90" s="25"/>
      <c r="N90" s="25">
        <v>729.6</v>
      </c>
      <c r="O90" s="25"/>
      <c r="P90" s="25"/>
      <c r="Q90" s="24">
        <f t="shared" si="31"/>
        <v>729.6</v>
      </c>
      <c r="R90" s="25"/>
      <c r="S90" s="25">
        <v>729.6</v>
      </c>
      <c r="T90" s="25"/>
      <c r="U90" s="25"/>
      <c r="V90" s="86">
        <f t="shared" si="28"/>
        <v>64.58923512747876</v>
      </c>
    </row>
    <row r="91" spans="1:22" ht="18" customHeight="1">
      <c r="A91" s="134"/>
      <c r="B91" s="135"/>
      <c r="C91" s="74" t="s">
        <v>148</v>
      </c>
      <c r="D91" s="67"/>
      <c r="E91" s="23"/>
      <c r="F91" s="32" t="s">
        <v>38</v>
      </c>
      <c r="G91" s="24">
        <v>1000</v>
      </c>
      <c r="H91" s="25">
        <f t="shared" si="22"/>
        <v>1000</v>
      </c>
      <c r="I91" s="25"/>
      <c r="J91" s="25">
        <v>1000</v>
      </c>
      <c r="K91" s="25"/>
      <c r="L91" s="24">
        <f t="shared" si="30"/>
        <v>126.5</v>
      </c>
      <c r="M91" s="25"/>
      <c r="N91" s="25">
        <v>126.5</v>
      </c>
      <c r="O91" s="25"/>
      <c r="P91" s="25"/>
      <c r="Q91" s="24">
        <f t="shared" si="31"/>
        <v>108.6</v>
      </c>
      <c r="R91" s="25"/>
      <c r="S91" s="25">
        <f>62.5+46.1</f>
        <v>108.6</v>
      </c>
      <c r="T91" s="25"/>
      <c r="U91" s="25"/>
      <c r="V91" s="86">
        <f t="shared" si="28"/>
        <v>10.86</v>
      </c>
    </row>
    <row r="92" spans="1:22" ht="18" customHeight="1">
      <c r="A92" s="134" t="s">
        <v>32</v>
      </c>
      <c r="B92" s="135" t="s">
        <v>150</v>
      </c>
      <c r="C92" s="74" t="s">
        <v>151</v>
      </c>
      <c r="D92" s="67"/>
      <c r="E92" s="23"/>
      <c r="F92" s="32" t="s">
        <v>38</v>
      </c>
      <c r="G92" s="24">
        <v>13138</v>
      </c>
      <c r="H92" s="25">
        <f t="shared" si="22"/>
        <v>13138</v>
      </c>
      <c r="I92" s="25"/>
      <c r="J92" s="25">
        <v>13138</v>
      </c>
      <c r="K92" s="25"/>
      <c r="L92" s="24">
        <f t="shared" si="30"/>
        <v>6606.1</v>
      </c>
      <c r="M92" s="25"/>
      <c r="N92" s="25">
        <v>6606.1</v>
      </c>
      <c r="O92" s="25"/>
      <c r="P92" s="25"/>
      <c r="Q92" s="24">
        <f t="shared" si="31"/>
        <v>4247.1</v>
      </c>
      <c r="R92" s="25"/>
      <c r="S92" s="25">
        <f>336.4+1597.6+2313.1</f>
        <v>4247.1</v>
      </c>
      <c r="T92" s="25"/>
      <c r="U92" s="25"/>
      <c r="V92" s="86">
        <f t="shared" si="28"/>
        <v>32.32683817932715</v>
      </c>
    </row>
    <row r="93" spans="1:22" ht="18" customHeight="1">
      <c r="A93" s="134"/>
      <c r="B93" s="135"/>
      <c r="C93" s="74" t="s">
        <v>151</v>
      </c>
      <c r="D93" s="67"/>
      <c r="E93" s="23"/>
      <c r="F93" s="32" t="s">
        <v>46</v>
      </c>
      <c r="G93" s="24">
        <v>60</v>
      </c>
      <c r="H93" s="25">
        <f t="shared" si="22"/>
        <v>60</v>
      </c>
      <c r="I93" s="25"/>
      <c r="J93" s="25">
        <v>60</v>
      </c>
      <c r="K93" s="25"/>
      <c r="L93" s="24">
        <f t="shared" si="30"/>
        <v>0</v>
      </c>
      <c r="M93" s="25"/>
      <c r="N93" s="25">
        <v>0</v>
      </c>
      <c r="O93" s="25"/>
      <c r="P93" s="25"/>
      <c r="Q93" s="24">
        <f t="shared" si="31"/>
        <v>0</v>
      </c>
      <c r="R93" s="25"/>
      <c r="S93" s="25">
        <v>0</v>
      </c>
      <c r="T93" s="25"/>
      <c r="U93" s="25"/>
      <c r="V93" s="86">
        <f t="shared" si="28"/>
        <v>0</v>
      </c>
    </row>
    <row r="94" spans="1:22" ht="18" customHeight="1">
      <c r="A94" s="134"/>
      <c r="B94" s="135"/>
      <c r="C94" s="74" t="s">
        <v>151</v>
      </c>
      <c r="D94" s="67"/>
      <c r="E94" s="23"/>
      <c r="F94" s="32" t="s">
        <v>127</v>
      </c>
      <c r="G94" s="24">
        <v>379.4</v>
      </c>
      <c r="H94" s="25">
        <f t="shared" si="22"/>
        <v>379.4</v>
      </c>
      <c r="I94" s="25"/>
      <c r="J94" s="25">
        <v>379.4</v>
      </c>
      <c r="K94" s="25"/>
      <c r="L94" s="24">
        <f t="shared" si="30"/>
        <v>0</v>
      </c>
      <c r="M94" s="25"/>
      <c r="N94" s="25">
        <v>0</v>
      </c>
      <c r="O94" s="25"/>
      <c r="P94" s="25"/>
      <c r="Q94" s="24">
        <f t="shared" si="31"/>
        <v>0</v>
      </c>
      <c r="R94" s="25"/>
      <c r="S94" s="25">
        <v>0</v>
      </c>
      <c r="T94" s="25"/>
      <c r="U94" s="25"/>
      <c r="V94" s="86">
        <f t="shared" si="28"/>
        <v>0</v>
      </c>
    </row>
    <row r="95" spans="1:22" ht="18" customHeight="1">
      <c r="A95" s="134"/>
      <c r="B95" s="135"/>
      <c r="C95" s="74" t="s">
        <v>151</v>
      </c>
      <c r="D95" s="67"/>
      <c r="E95" s="23"/>
      <c r="F95" s="32" t="s">
        <v>119</v>
      </c>
      <c r="G95" s="24">
        <v>213</v>
      </c>
      <c r="H95" s="25">
        <f t="shared" si="22"/>
        <v>213</v>
      </c>
      <c r="I95" s="25"/>
      <c r="J95" s="25">
        <v>213</v>
      </c>
      <c r="K95" s="25"/>
      <c r="L95" s="24">
        <f t="shared" si="30"/>
        <v>0</v>
      </c>
      <c r="M95" s="25"/>
      <c r="N95" s="25">
        <v>0</v>
      </c>
      <c r="O95" s="25"/>
      <c r="P95" s="25"/>
      <c r="Q95" s="24">
        <f t="shared" si="31"/>
        <v>0</v>
      </c>
      <c r="R95" s="25"/>
      <c r="S95" s="25">
        <v>0</v>
      </c>
      <c r="T95" s="25"/>
      <c r="U95" s="25"/>
      <c r="V95" s="86">
        <f t="shared" si="28"/>
        <v>0</v>
      </c>
    </row>
    <row r="96" spans="1:22" ht="69.75" customHeight="1">
      <c r="A96" s="18" t="s">
        <v>80</v>
      </c>
      <c r="B96" s="47" t="s">
        <v>152</v>
      </c>
      <c r="C96" s="74" t="s">
        <v>165</v>
      </c>
      <c r="D96" s="67"/>
      <c r="E96" s="23"/>
      <c r="F96" s="32" t="s">
        <v>38</v>
      </c>
      <c r="G96" s="24">
        <v>4200</v>
      </c>
      <c r="H96" s="25">
        <f t="shared" si="22"/>
        <v>4400</v>
      </c>
      <c r="I96" s="25"/>
      <c r="J96" s="25">
        <v>4400</v>
      </c>
      <c r="K96" s="25"/>
      <c r="L96" s="24">
        <f t="shared" si="30"/>
        <v>4096.7</v>
      </c>
      <c r="M96" s="25"/>
      <c r="N96" s="25">
        <v>4096.7</v>
      </c>
      <c r="O96" s="25"/>
      <c r="P96" s="25"/>
      <c r="Q96" s="24">
        <f t="shared" si="31"/>
        <v>4038</v>
      </c>
      <c r="R96" s="25"/>
      <c r="S96" s="25">
        <v>4038</v>
      </c>
      <c r="T96" s="25"/>
      <c r="U96" s="25"/>
      <c r="V96" s="86">
        <f t="shared" si="28"/>
        <v>91.77272727272727</v>
      </c>
    </row>
    <row r="97" spans="1:22" ht="50.25" customHeight="1">
      <c r="A97" s="18" t="s">
        <v>153</v>
      </c>
      <c r="B97" s="47" t="s">
        <v>154</v>
      </c>
      <c r="C97" s="74" t="s">
        <v>166</v>
      </c>
      <c r="D97" s="67"/>
      <c r="E97" s="23"/>
      <c r="F97" s="32" t="s">
        <v>38</v>
      </c>
      <c r="G97" s="24">
        <v>500</v>
      </c>
      <c r="H97" s="25">
        <f t="shared" si="22"/>
        <v>500</v>
      </c>
      <c r="I97" s="25"/>
      <c r="J97" s="25">
        <v>500</v>
      </c>
      <c r="K97" s="25"/>
      <c r="L97" s="24">
        <f t="shared" si="30"/>
        <v>204.6</v>
      </c>
      <c r="M97" s="25"/>
      <c r="N97" s="25">
        <v>204.6</v>
      </c>
      <c r="O97" s="25"/>
      <c r="P97" s="25"/>
      <c r="Q97" s="24">
        <f t="shared" si="31"/>
        <v>204.6</v>
      </c>
      <c r="R97" s="25"/>
      <c r="S97" s="25">
        <v>204.6</v>
      </c>
      <c r="T97" s="25"/>
      <c r="U97" s="25"/>
      <c r="V97" s="86">
        <f t="shared" si="28"/>
        <v>40.92</v>
      </c>
    </row>
    <row r="98" spans="1:22" ht="41.25" customHeight="1">
      <c r="A98" s="18" t="s">
        <v>155</v>
      </c>
      <c r="B98" s="47" t="s">
        <v>156</v>
      </c>
      <c r="C98" s="74" t="s">
        <v>167</v>
      </c>
      <c r="D98" s="67"/>
      <c r="E98" s="23"/>
      <c r="F98" s="32" t="s">
        <v>38</v>
      </c>
      <c r="G98" s="24">
        <v>7300</v>
      </c>
      <c r="H98" s="25">
        <f t="shared" si="22"/>
        <v>8900</v>
      </c>
      <c r="I98" s="25"/>
      <c r="J98" s="25">
        <v>8900</v>
      </c>
      <c r="K98" s="25"/>
      <c r="L98" s="24">
        <f t="shared" si="30"/>
        <v>1464.3</v>
      </c>
      <c r="M98" s="25"/>
      <c r="N98" s="25">
        <v>1464.3</v>
      </c>
      <c r="O98" s="25"/>
      <c r="P98" s="25"/>
      <c r="Q98" s="24">
        <f t="shared" si="31"/>
        <v>1446</v>
      </c>
      <c r="R98" s="25"/>
      <c r="S98" s="25">
        <v>1446</v>
      </c>
      <c r="T98" s="25"/>
      <c r="U98" s="25"/>
      <c r="V98" s="86">
        <f t="shared" si="28"/>
        <v>16.247191011235955</v>
      </c>
    </row>
    <row r="99" spans="1:22" ht="41.25" customHeight="1">
      <c r="A99" s="18" t="s">
        <v>157</v>
      </c>
      <c r="B99" s="47" t="s">
        <v>158</v>
      </c>
      <c r="C99" s="74" t="s">
        <v>168</v>
      </c>
      <c r="D99" s="67"/>
      <c r="E99" s="23"/>
      <c r="F99" s="32" t="s">
        <v>133</v>
      </c>
      <c r="G99" s="24">
        <v>4500</v>
      </c>
      <c r="H99" s="25">
        <f t="shared" si="22"/>
        <v>4500</v>
      </c>
      <c r="I99" s="25"/>
      <c r="J99" s="25">
        <v>4500</v>
      </c>
      <c r="K99" s="25"/>
      <c r="L99" s="24">
        <f t="shared" si="30"/>
        <v>4500</v>
      </c>
      <c r="M99" s="25"/>
      <c r="N99" s="25">
        <v>4500</v>
      </c>
      <c r="O99" s="25"/>
      <c r="P99" s="25"/>
      <c r="Q99" s="24">
        <f t="shared" si="31"/>
        <v>4500</v>
      </c>
      <c r="R99" s="25"/>
      <c r="S99" s="25">
        <v>4500</v>
      </c>
      <c r="T99" s="25"/>
      <c r="U99" s="25"/>
      <c r="V99" s="86">
        <f t="shared" si="28"/>
        <v>100</v>
      </c>
    </row>
    <row r="100" spans="1:22" ht="41.25" customHeight="1">
      <c r="A100" s="18" t="s">
        <v>159</v>
      </c>
      <c r="B100" s="47" t="s">
        <v>160</v>
      </c>
      <c r="C100" s="74" t="s">
        <v>169</v>
      </c>
      <c r="D100" s="67"/>
      <c r="E100" s="23"/>
      <c r="F100" s="32" t="s">
        <v>40</v>
      </c>
      <c r="G100" s="24">
        <v>14830</v>
      </c>
      <c r="H100" s="25">
        <f t="shared" si="22"/>
        <v>14830</v>
      </c>
      <c r="I100" s="25"/>
      <c r="J100" s="25">
        <v>14830</v>
      </c>
      <c r="K100" s="25"/>
      <c r="L100" s="24">
        <f t="shared" si="30"/>
        <v>14300</v>
      </c>
      <c r="M100" s="25"/>
      <c r="N100" s="25">
        <v>14300</v>
      </c>
      <c r="O100" s="25"/>
      <c r="P100" s="25"/>
      <c r="Q100" s="24">
        <f t="shared" si="31"/>
        <v>14300</v>
      </c>
      <c r="R100" s="25"/>
      <c r="S100" s="25">
        <v>14300</v>
      </c>
      <c r="T100" s="25"/>
      <c r="U100" s="25"/>
      <c r="V100" s="86">
        <f t="shared" si="28"/>
        <v>96.4261631827377</v>
      </c>
    </row>
    <row r="101" spans="1:22" ht="41.25" customHeight="1">
      <c r="A101" s="18" t="s">
        <v>161</v>
      </c>
      <c r="B101" s="47" t="s">
        <v>162</v>
      </c>
      <c r="C101" s="74" t="s">
        <v>170</v>
      </c>
      <c r="D101" s="67"/>
      <c r="E101" s="23"/>
      <c r="F101" s="32" t="s">
        <v>38</v>
      </c>
      <c r="G101" s="24">
        <v>2000</v>
      </c>
      <c r="H101" s="25">
        <f t="shared" si="22"/>
        <v>2000</v>
      </c>
      <c r="I101" s="25"/>
      <c r="J101" s="25">
        <v>2000</v>
      </c>
      <c r="K101" s="25"/>
      <c r="L101" s="24">
        <f t="shared" si="30"/>
        <v>987</v>
      </c>
      <c r="M101" s="25"/>
      <c r="N101" s="25">
        <v>987</v>
      </c>
      <c r="O101" s="25"/>
      <c r="P101" s="25"/>
      <c r="Q101" s="24">
        <f t="shared" si="31"/>
        <v>987</v>
      </c>
      <c r="R101" s="25"/>
      <c r="S101" s="25">
        <v>987</v>
      </c>
      <c r="T101" s="25"/>
      <c r="U101" s="25"/>
      <c r="V101" s="86">
        <f t="shared" si="28"/>
        <v>49.35</v>
      </c>
    </row>
    <row r="102" spans="1:22" ht="41.25" customHeight="1">
      <c r="A102" s="18" t="s">
        <v>163</v>
      </c>
      <c r="B102" s="47" t="s">
        <v>164</v>
      </c>
      <c r="C102" s="74" t="s">
        <v>171</v>
      </c>
      <c r="D102" s="74" t="s">
        <v>171</v>
      </c>
      <c r="E102" s="23"/>
      <c r="F102" s="32" t="s">
        <v>40</v>
      </c>
      <c r="G102" s="24">
        <v>3819.2</v>
      </c>
      <c r="H102" s="25">
        <f t="shared" si="22"/>
        <v>3819.2000000000003</v>
      </c>
      <c r="I102" s="25">
        <v>3742.8</v>
      </c>
      <c r="J102" s="25">
        <v>76.4</v>
      </c>
      <c r="K102" s="25"/>
      <c r="L102" s="24">
        <f t="shared" si="30"/>
        <v>3819.2000000000003</v>
      </c>
      <c r="M102" s="25">
        <v>3742.8</v>
      </c>
      <c r="N102" s="25">
        <v>76.4</v>
      </c>
      <c r="O102" s="25"/>
      <c r="P102" s="25"/>
      <c r="Q102" s="24">
        <f t="shared" si="31"/>
        <v>802.8000000000001</v>
      </c>
      <c r="R102" s="25">
        <v>786.7</v>
      </c>
      <c r="S102" s="25">
        <v>16.1</v>
      </c>
      <c r="T102" s="25"/>
      <c r="U102" s="25"/>
      <c r="V102" s="86">
        <f t="shared" si="28"/>
        <v>21.02010892333473</v>
      </c>
    </row>
    <row r="103" spans="1:22" ht="15.75">
      <c r="A103" s="55"/>
      <c r="B103" s="45" t="s">
        <v>237</v>
      </c>
      <c r="C103" s="70"/>
      <c r="D103" s="70"/>
      <c r="E103" s="26"/>
      <c r="F103" s="26"/>
      <c r="G103" s="27">
        <f>G104+G112+G114</f>
        <v>8350</v>
      </c>
      <c r="H103" s="27">
        <f aca="true" t="shared" si="34" ref="H103:U103">H104+H112+H114</f>
        <v>8020.4</v>
      </c>
      <c r="I103" s="27">
        <f t="shared" si="34"/>
        <v>0</v>
      </c>
      <c r="J103" s="27">
        <f t="shared" si="34"/>
        <v>8020.4</v>
      </c>
      <c r="K103" s="27">
        <f t="shared" si="34"/>
        <v>0</v>
      </c>
      <c r="L103" s="27">
        <f t="shared" si="34"/>
        <v>3323.2000000000003</v>
      </c>
      <c r="M103" s="27">
        <f t="shared" si="34"/>
        <v>0</v>
      </c>
      <c r="N103" s="27">
        <f t="shared" si="34"/>
        <v>3323.2000000000003</v>
      </c>
      <c r="O103" s="27">
        <f t="shared" si="34"/>
        <v>0</v>
      </c>
      <c r="P103" s="27">
        <f t="shared" si="34"/>
        <v>0</v>
      </c>
      <c r="Q103" s="27">
        <f t="shared" si="34"/>
        <v>3267.8</v>
      </c>
      <c r="R103" s="27">
        <f t="shared" si="34"/>
        <v>0</v>
      </c>
      <c r="S103" s="27">
        <f t="shared" si="34"/>
        <v>3267.8</v>
      </c>
      <c r="T103" s="27">
        <f t="shared" si="34"/>
        <v>0</v>
      </c>
      <c r="U103" s="27">
        <f t="shared" si="34"/>
        <v>0</v>
      </c>
      <c r="V103" s="86">
        <f t="shared" si="28"/>
        <v>40.74360381028378</v>
      </c>
    </row>
    <row r="104" spans="1:22" ht="21.75" customHeight="1">
      <c r="A104" s="48" t="s">
        <v>21</v>
      </c>
      <c r="B104" s="59" t="s">
        <v>172</v>
      </c>
      <c r="C104" s="80" t="s">
        <v>187</v>
      </c>
      <c r="D104" s="73"/>
      <c r="E104" s="28"/>
      <c r="F104" s="28"/>
      <c r="G104" s="29">
        <f>G105+G106+G107+G108+G109+G110+G111</f>
        <v>5850</v>
      </c>
      <c r="H104" s="29">
        <f aca="true" t="shared" si="35" ref="H104:T104">H105+H106+H107+H108+H109+H110+H111</f>
        <v>5520.4</v>
      </c>
      <c r="I104" s="29">
        <f t="shared" si="35"/>
        <v>0</v>
      </c>
      <c r="J104" s="29">
        <f t="shared" si="35"/>
        <v>5520.4</v>
      </c>
      <c r="K104" s="29">
        <f t="shared" si="35"/>
        <v>0</v>
      </c>
      <c r="L104" s="29">
        <f t="shared" si="35"/>
        <v>2502.3</v>
      </c>
      <c r="M104" s="29">
        <f t="shared" si="35"/>
        <v>0</v>
      </c>
      <c r="N104" s="29">
        <f t="shared" si="35"/>
        <v>2502.3</v>
      </c>
      <c r="O104" s="29">
        <f t="shared" si="35"/>
        <v>0</v>
      </c>
      <c r="P104" s="29">
        <f t="shared" si="35"/>
        <v>0</v>
      </c>
      <c r="Q104" s="29">
        <f t="shared" si="35"/>
        <v>2446.9</v>
      </c>
      <c r="R104" s="29">
        <f t="shared" si="35"/>
        <v>0</v>
      </c>
      <c r="S104" s="29">
        <f t="shared" si="35"/>
        <v>2446.9</v>
      </c>
      <c r="T104" s="29">
        <f t="shared" si="35"/>
        <v>0</v>
      </c>
      <c r="U104" s="30"/>
      <c r="V104" s="86">
        <f t="shared" si="28"/>
        <v>44.32468661691182</v>
      </c>
    </row>
    <row r="105" spans="1:22" ht="15.75">
      <c r="A105" s="134" t="s">
        <v>23</v>
      </c>
      <c r="B105" s="135" t="s">
        <v>173</v>
      </c>
      <c r="C105" s="74" t="s">
        <v>181</v>
      </c>
      <c r="D105" s="81"/>
      <c r="E105" s="21"/>
      <c r="F105" s="32" t="s">
        <v>119</v>
      </c>
      <c r="G105" s="38">
        <v>353.6</v>
      </c>
      <c r="H105" s="25">
        <f t="shared" si="22"/>
        <v>353.6</v>
      </c>
      <c r="I105" s="37"/>
      <c r="J105" s="37">
        <v>353.6</v>
      </c>
      <c r="K105" s="37"/>
      <c r="L105" s="24">
        <f t="shared" si="30"/>
        <v>353.6</v>
      </c>
      <c r="M105" s="37"/>
      <c r="N105" s="37">
        <v>353.6</v>
      </c>
      <c r="O105" s="37"/>
      <c r="P105" s="37"/>
      <c r="Q105" s="24">
        <f t="shared" si="31"/>
        <v>316.9</v>
      </c>
      <c r="R105" s="37"/>
      <c r="S105" s="37">
        <v>316.9</v>
      </c>
      <c r="T105" s="37"/>
      <c r="U105" s="37"/>
      <c r="V105" s="86">
        <f t="shared" si="28"/>
        <v>89.62104072398188</v>
      </c>
    </row>
    <row r="106" spans="1:22" ht="15.75">
      <c r="A106" s="134"/>
      <c r="B106" s="135"/>
      <c r="C106" s="74" t="s">
        <v>181</v>
      </c>
      <c r="D106" s="81"/>
      <c r="E106" s="21"/>
      <c r="F106" s="32" t="s">
        <v>149</v>
      </c>
      <c r="G106" s="38">
        <f>1116.2+329.6</f>
        <v>1445.8000000000002</v>
      </c>
      <c r="H106" s="25">
        <f t="shared" si="22"/>
        <v>1116.2</v>
      </c>
      <c r="I106" s="37"/>
      <c r="J106" s="37">
        <v>1116.2</v>
      </c>
      <c r="K106" s="37"/>
      <c r="L106" s="24">
        <f t="shared" si="30"/>
        <v>876.8</v>
      </c>
      <c r="M106" s="37"/>
      <c r="N106" s="37">
        <v>876.8</v>
      </c>
      <c r="O106" s="37"/>
      <c r="P106" s="37"/>
      <c r="Q106" s="24">
        <f t="shared" si="31"/>
        <v>858.1</v>
      </c>
      <c r="R106" s="37"/>
      <c r="S106" s="37">
        <v>858.1</v>
      </c>
      <c r="T106" s="37"/>
      <c r="U106" s="37"/>
      <c r="V106" s="86">
        <f t="shared" si="28"/>
        <v>76.87690378068446</v>
      </c>
    </row>
    <row r="107" spans="1:22" ht="15.75">
      <c r="A107" s="134"/>
      <c r="B107" s="135"/>
      <c r="C107" s="74" t="s">
        <v>181</v>
      </c>
      <c r="D107" s="81"/>
      <c r="E107" s="21"/>
      <c r="F107" s="32" t="s">
        <v>46</v>
      </c>
      <c r="G107" s="38">
        <v>950.6</v>
      </c>
      <c r="H107" s="25">
        <f t="shared" si="22"/>
        <v>950.6</v>
      </c>
      <c r="I107" s="37"/>
      <c r="J107" s="37">
        <v>950.6</v>
      </c>
      <c r="K107" s="37"/>
      <c r="L107" s="24">
        <f t="shared" si="30"/>
        <v>950.5</v>
      </c>
      <c r="M107" s="37"/>
      <c r="N107" s="37">
        <v>950.5</v>
      </c>
      <c r="O107" s="37"/>
      <c r="P107" s="37"/>
      <c r="Q107" s="24">
        <f t="shared" si="31"/>
        <v>950.5</v>
      </c>
      <c r="R107" s="37"/>
      <c r="S107" s="37">
        <v>950.5</v>
      </c>
      <c r="T107" s="37"/>
      <c r="U107" s="37"/>
      <c r="V107" s="86">
        <f t="shared" si="28"/>
        <v>99.98948032821376</v>
      </c>
    </row>
    <row r="108" spans="1:22" ht="30">
      <c r="A108" s="18" t="s">
        <v>74</v>
      </c>
      <c r="B108" s="47" t="s">
        <v>174</v>
      </c>
      <c r="C108" s="74" t="s">
        <v>182</v>
      </c>
      <c r="D108" s="81"/>
      <c r="E108" s="21"/>
      <c r="F108" s="32" t="s">
        <v>46</v>
      </c>
      <c r="G108" s="38">
        <v>100</v>
      </c>
      <c r="H108" s="25">
        <f t="shared" si="22"/>
        <v>100</v>
      </c>
      <c r="I108" s="37"/>
      <c r="J108" s="37">
        <v>100</v>
      </c>
      <c r="K108" s="37"/>
      <c r="L108" s="24">
        <f t="shared" si="30"/>
        <v>0</v>
      </c>
      <c r="M108" s="37"/>
      <c r="N108" s="37">
        <v>0</v>
      </c>
      <c r="O108" s="37"/>
      <c r="P108" s="37"/>
      <c r="Q108" s="24">
        <f t="shared" si="31"/>
        <v>0</v>
      </c>
      <c r="R108" s="37"/>
      <c r="S108" s="37">
        <v>0</v>
      </c>
      <c r="T108" s="37"/>
      <c r="U108" s="37"/>
      <c r="V108" s="86">
        <f t="shared" si="28"/>
        <v>0</v>
      </c>
    </row>
    <row r="109" spans="1:22" ht="45">
      <c r="A109" s="18" t="s">
        <v>139</v>
      </c>
      <c r="B109" s="47" t="s">
        <v>175</v>
      </c>
      <c r="C109" s="74" t="s">
        <v>183</v>
      </c>
      <c r="D109" s="81"/>
      <c r="E109" s="21"/>
      <c r="F109" s="32" t="s">
        <v>91</v>
      </c>
      <c r="G109" s="38">
        <v>1500</v>
      </c>
      <c r="H109" s="25">
        <f t="shared" si="22"/>
        <v>1500</v>
      </c>
      <c r="I109" s="37"/>
      <c r="J109" s="37">
        <v>1500</v>
      </c>
      <c r="K109" s="37"/>
      <c r="L109" s="24">
        <f t="shared" si="30"/>
        <v>0</v>
      </c>
      <c r="M109" s="37"/>
      <c r="N109" s="37">
        <v>0</v>
      </c>
      <c r="O109" s="37"/>
      <c r="P109" s="37"/>
      <c r="Q109" s="24">
        <f t="shared" si="31"/>
        <v>0</v>
      </c>
      <c r="R109" s="37"/>
      <c r="S109" s="37">
        <v>0</v>
      </c>
      <c r="T109" s="37"/>
      <c r="U109" s="37"/>
      <c r="V109" s="86">
        <f t="shared" si="28"/>
        <v>0</v>
      </c>
    </row>
    <row r="110" spans="1:22" ht="15.75">
      <c r="A110" s="134" t="s">
        <v>80</v>
      </c>
      <c r="B110" s="135" t="s">
        <v>176</v>
      </c>
      <c r="C110" s="74" t="s">
        <v>184</v>
      </c>
      <c r="D110" s="81"/>
      <c r="E110" s="21"/>
      <c r="F110" s="32" t="s">
        <v>149</v>
      </c>
      <c r="G110" s="38">
        <v>1286</v>
      </c>
      <c r="H110" s="25">
        <f t="shared" si="22"/>
        <v>1286</v>
      </c>
      <c r="I110" s="37"/>
      <c r="J110" s="37">
        <v>1286</v>
      </c>
      <c r="K110" s="37"/>
      <c r="L110" s="24">
        <f t="shared" si="30"/>
        <v>107.4</v>
      </c>
      <c r="M110" s="37"/>
      <c r="N110" s="37">
        <v>107.4</v>
      </c>
      <c r="O110" s="37"/>
      <c r="P110" s="37"/>
      <c r="Q110" s="24">
        <f t="shared" si="31"/>
        <v>107.4</v>
      </c>
      <c r="R110" s="37"/>
      <c r="S110" s="37">
        <v>107.4</v>
      </c>
      <c r="T110" s="37"/>
      <c r="U110" s="37"/>
      <c r="V110" s="86">
        <f t="shared" si="28"/>
        <v>8.351477449455677</v>
      </c>
    </row>
    <row r="111" spans="1:22" ht="15.75">
      <c r="A111" s="134"/>
      <c r="B111" s="135"/>
      <c r="C111" s="74" t="s">
        <v>184</v>
      </c>
      <c r="D111" s="81"/>
      <c r="E111" s="21"/>
      <c r="F111" s="32" t="s">
        <v>119</v>
      </c>
      <c r="G111" s="38">
        <v>214</v>
      </c>
      <c r="H111" s="25">
        <f t="shared" si="22"/>
        <v>214</v>
      </c>
      <c r="I111" s="37"/>
      <c r="J111" s="37">
        <v>214</v>
      </c>
      <c r="K111" s="37"/>
      <c r="L111" s="24">
        <f t="shared" si="30"/>
        <v>214</v>
      </c>
      <c r="M111" s="37"/>
      <c r="N111" s="37">
        <v>214</v>
      </c>
      <c r="O111" s="37"/>
      <c r="P111" s="37"/>
      <c r="Q111" s="24">
        <f t="shared" si="31"/>
        <v>214</v>
      </c>
      <c r="R111" s="37"/>
      <c r="S111" s="37">
        <v>214</v>
      </c>
      <c r="T111" s="37"/>
      <c r="U111" s="37"/>
      <c r="V111" s="86">
        <f t="shared" si="28"/>
        <v>100</v>
      </c>
    </row>
    <row r="112" spans="1:22" ht="33" customHeight="1">
      <c r="A112" s="48" t="s">
        <v>42</v>
      </c>
      <c r="B112" s="59" t="s">
        <v>177</v>
      </c>
      <c r="C112" s="80"/>
      <c r="D112" s="73"/>
      <c r="E112" s="28"/>
      <c r="F112" s="54"/>
      <c r="G112" s="29">
        <f>G113</f>
        <v>1500</v>
      </c>
      <c r="H112" s="29">
        <f aca="true" t="shared" si="36" ref="H112:U112">H113</f>
        <v>1500</v>
      </c>
      <c r="I112" s="29">
        <f t="shared" si="36"/>
        <v>0</v>
      </c>
      <c r="J112" s="29">
        <f t="shared" si="36"/>
        <v>1500</v>
      </c>
      <c r="K112" s="29">
        <f t="shared" si="36"/>
        <v>0</v>
      </c>
      <c r="L112" s="29">
        <f t="shared" si="36"/>
        <v>820.9</v>
      </c>
      <c r="M112" s="29">
        <f t="shared" si="36"/>
        <v>0</v>
      </c>
      <c r="N112" s="29">
        <f t="shared" si="36"/>
        <v>820.9</v>
      </c>
      <c r="O112" s="29">
        <f t="shared" si="36"/>
        <v>0</v>
      </c>
      <c r="P112" s="29">
        <f t="shared" si="36"/>
        <v>0</v>
      </c>
      <c r="Q112" s="29">
        <f t="shared" si="36"/>
        <v>820.9</v>
      </c>
      <c r="R112" s="29">
        <f t="shared" si="36"/>
        <v>0</v>
      </c>
      <c r="S112" s="29">
        <f t="shared" si="36"/>
        <v>820.9</v>
      </c>
      <c r="T112" s="29">
        <f t="shared" si="36"/>
        <v>0</v>
      </c>
      <c r="U112" s="29">
        <f t="shared" si="36"/>
        <v>0</v>
      </c>
      <c r="V112" s="86">
        <f t="shared" si="28"/>
        <v>54.72666666666667</v>
      </c>
    </row>
    <row r="113" spans="1:22" ht="30">
      <c r="A113" s="18" t="s">
        <v>43</v>
      </c>
      <c r="B113" s="47" t="s">
        <v>178</v>
      </c>
      <c r="C113" s="74" t="s">
        <v>185</v>
      </c>
      <c r="D113" s="81"/>
      <c r="E113" s="21"/>
      <c r="F113" s="32" t="s">
        <v>36</v>
      </c>
      <c r="G113" s="38">
        <v>1500</v>
      </c>
      <c r="H113" s="25">
        <f t="shared" si="22"/>
        <v>1500</v>
      </c>
      <c r="I113" s="37"/>
      <c r="J113" s="37">
        <v>1500</v>
      </c>
      <c r="K113" s="37"/>
      <c r="L113" s="24">
        <f t="shared" si="30"/>
        <v>820.9</v>
      </c>
      <c r="M113" s="37"/>
      <c r="N113" s="37">
        <v>820.9</v>
      </c>
      <c r="O113" s="37"/>
      <c r="P113" s="37"/>
      <c r="Q113" s="24">
        <f t="shared" si="31"/>
        <v>820.9</v>
      </c>
      <c r="R113" s="37"/>
      <c r="S113" s="37">
        <v>820.9</v>
      </c>
      <c r="T113" s="37"/>
      <c r="U113" s="37"/>
      <c r="V113" s="86">
        <f t="shared" si="28"/>
        <v>54.72666666666667</v>
      </c>
    </row>
    <row r="114" spans="1:22" ht="47.25" customHeight="1">
      <c r="A114" s="48" t="s">
        <v>52</v>
      </c>
      <c r="B114" s="59" t="s">
        <v>179</v>
      </c>
      <c r="C114" s="80"/>
      <c r="D114" s="73"/>
      <c r="E114" s="28"/>
      <c r="F114" s="54"/>
      <c r="G114" s="29">
        <f>G115</f>
        <v>1000</v>
      </c>
      <c r="H114" s="29">
        <f aca="true" t="shared" si="37" ref="H114:U114">H115</f>
        <v>1000</v>
      </c>
      <c r="I114" s="29">
        <f t="shared" si="37"/>
        <v>0</v>
      </c>
      <c r="J114" s="29">
        <f t="shared" si="37"/>
        <v>1000</v>
      </c>
      <c r="K114" s="29">
        <f t="shared" si="37"/>
        <v>0</v>
      </c>
      <c r="L114" s="29">
        <f t="shared" si="37"/>
        <v>0</v>
      </c>
      <c r="M114" s="29">
        <f t="shared" si="37"/>
        <v>0</v>
      </c>
      <c r="N114" s="29">
        <f t="shared" si="37"/>
        <v>0</v>
      </c>
      <c r="O114" s="29">
        <f t="shared" si="37"/>
        <v>0</v>
      </c>
      <c r="P114" s="29">
        <f t="shared" si="37"/>
        <v>0</v>
      </c>
      <c r="Q114" s="29">
        <f t="shared" si="37"/>
        <v>0</v>
      </c>
      <c r="R114" s="29">
        <f t="shared" si="37"/>
        <v>0</v>
      </c>
      <c r="S114" s="29">
        <f t="shared" si="37"/>
        <v>0</v>
      </c>
      <c r="T114" s="29">
        <f t="shared" si="37"/>
        <v>0</v>
      </c>
      <c r="U114" s="29">
        <f t="shared" si="37"/>
        <v>0</v>
      </c>
      <c r="V114" s="86">
        <f t="shared" si="28"/>
        <v>0</v>
      </c>
    </row>
    <row r="115" spans="1:22" ht="36.75" customHeight="1">
      <c r="A115" s="18" t="s">
        <v>57</v>
      </c>
      <c r="B115" s="47" t="s">
        <v>180</v>
      </c>
      <c r="C115" s="74" t="s">
        <v>186</v>
      </c>
      <c r="D115" s="81"/>
      <c r="E115" s="21"/>
      <c r="F115" s="32" t="s">
        <v>91</v>
      </c>
      <c r="G115" s="38">
        <v>1000</v>
      </c>
      <c r="H115" s="25">
        <f t="shared" si="22"/>
        <v>1000</v>
      </c>
      <c r="I115" s="37"/>
      <c r="J115" s="37">
        <v>1000</v>
      </c>
      <c r="K115" s="37"/>
      <c r="L115" s="24">
        <f t="shared" si="30"/>
        <v>0</v>
      </c>
      <c r="M115" s="37"/>
      <c r="N115" s="37">
        <v>0</v>
      </c>
      <c r="O115" s="37"/>
      <c r="P115" s="37"/>
      <c r="Q115" s="24">
        <f t="shared" si="31"/>
        <v>0</v>
      </c>
      <c r="R115" s="37"/>
      <c r="S115" s="37">
        <v>0</v>
      </c>
      <c r="T115" s="37"/>
      <c r="U115" s="37"/>
      <c r="V115" s="86">
        <f t="shared" si="28"/>
        <v>0</v>
      </c>
    </row>
    <row r="116" spans="1:22" ht="36.75" customHeight="1">
      <c r="A116" s="55"/>
      <c r="B116" s="45" t="s">
        <v>238</v>
      </c>
      <c r="C116" s="70"/>
      <c r="D116" s="70"/>
      <c r="E116" s="26"/>
      <c r="F116" s="26"/>
      <c r="G116" s="27">
        <f>G117+G121+G124</f>
        <v>158000</v>
      </c>
      <c r="H116" s="27">
        <f aca="true" t="shared" si="38" ref="H116:U116">H117+H121+H124</f>
        <v>155465</v>
      </c>
      <c r="I116" s="27">
        <f t="shared" si="38"/>
        <v>0</v>
      </c>
      <c r="J116" s="27">
        <f t="shared" si="38"/>
        <v>155465</v>
      </c>
      <c r="K116" s="27">
        <f t="shared" si="38"/>
        <v>0</v>
      </c>
      <c r="L116" s="27">
        <f t="shared" si="38"/>
        <v>1594</v>
      </c>
      <c r="M116" s="27">
        <f t="shared" si="38"/>
        <v>0</v>
      </c>
      <c r="N116" s="27">
        <f t="shared" si="38"/>
        <v>1594</v>
      </c>
      <c r="O116" s="27">
        <f t="shared" si="38"/>
        <v>0</v>
      </c>
      <c r="P116" s="27">
        <f t="shared" si="38"/>
        <v>0</v>
      </c>
      <c r="Q116" s="27">
        <f t="shared" si="38"/>
        <v>1594</v>
      </c>
      <c r="R116" s="27">
        <f t="shared" si="38"/>
        <v>0</v>
      </c>
      <c r="S116" s="27">
        <f t="shared" si="38"/>
        <v>1594</v>
      </c>
      <c r="T116" s="27">
        <f t="shared" si="38"/>
        <v>0</v>
      </c>
      <c r="U116" s="27">
        <f t="shared" si="38"/>
        <v>0</v>
      </c>
      <c r="V116" s="86">
        <f t="shared" si="28"/>
        <v>1.0253111632843406</v>
      </c>
    </row>
    <row r="117" spans="1:22" ht="47.25" customHeight="1">
      <c r="A117" s="48" t="s">
        <v>21</v>
      </c>
      <c r="B117" s="59" t="s">
        <v>188</v>
      </c>
      <c r="C117" s="82"/>
      <c r="D117" s="73"/>
      <c r="E117" s="28"/>
      <c r="F117" s="28"/>
      <c r="G117" s="29">
        <f>SUM(G118:G120)</f>
        <v>130000</v>
      </c>
      <c r="H117" s="29">
        <f aca="true" t="shared" si="39" ref="H117:U117">SUM(H118:H120)</f>
        <v>127465</v>
      </c>
      <c r="I117" s="29">
        <f t="shared" si="39"/>
        <v>0</v>
      </c>
      <c r="J117" s="29">
        <f t="shared" si="39"/>
        <v>127465</v>
      </c>
      <c r="K117" s="29">
        <f t="shared" si="39"/>
        <v>0</v>
      </c>
      <c r="L117" s="29">
        <f t="shared" si="39"/>
        <v>999.8</v>
      </c>
      <c r="M117" s="29">
        <f t="shared" si="39"/>
        <v>0</v>
      </c>
      <c r="N117" s="29">
        <f t="shared" si="39"/>
        <v>999.8</v>
      </c>
      <c r="O117" s="29">
        <f t="shared" si="39"/>
        <v>0</v>
      </c>
      <c r="P117" s="29">
        <f t="shared" si="39"/>
        <v>0</v>
      </c>
      <c r="Q117" s="29">
        <f t="shared" si="39"/>
        <v>999.8</v>
      </c>
      <c r="R117" s="29">
        <f t="shared" si="39"/>
        <v>0</v>
      </c>
      <c r="S117" s="29">
        <f t="shared" si="39"/>
        <v>999.8</v>
      </c>
      <c r="T117" s="29">
        <f t="shared" si="39"/>
        <v>0</v>
      </c>
      <c r="U117" s="29">
        <f t="shared" si="39"/>
        <v>0</v>
      </c>
      <c r="V117" s="86">
        <f t="shared" si="28"/>
        <v>0.7843721805985957</v>
      </c>
    </row>
    <row r="118" spans="1:22" ht="51.75" customHeight="1">
      <c r="A118" s="18" t="s">
        <v>23</v>
      </c>
      <c r="B118" s="47" t="s">
        <v>189</v>
      </c>
      <c r="C118" s="83" t="s">
        <v>200</v>
      </c>
      <c r="D118" s="81"/>
      <c r="E118" s="21"/>
      <c r="F118" s="21">
        <v>622</v>
      </c>
      <c r="G118" s="38">
        <v>10000</v>
      </c>
      <c r="H118" s="25">
        <f t="shared" si="22"/>
        <v>5365</v>
      </c>
      <c r="I118" s="37"/>
      <c r="J118" s="37">
        <v>5365</v>
      </c>
      <c r="K118" s="37"/>
      <c r="L118" s="24">
        <f t="shared" si="30"/>
        <v>0</v>
      </c>
      <c r="M118" s="37"/>
      <c r="N118" s="37">
        <v>0</v>
      </c>
      <c r="O118" s="37"/>
      <c r="P118" s="37"/>
      <c r="Q118" s="24">
        <f t="shared" si="31"/>
        <v>0</v>
      </c>
      <c r="R118" s="37"/>
      <c r="S118" s="37">
        <v>0</v>
      </c>
      <c r="T118" s="37"/>
      <c r="U118" s="37"/>
      <c r="V118" s="86">
        <f t="shared" si="28"/>
        <v>0</v>
      </c>
    </row>
    <row r="119" spans="1:22" ht="30">
      <c r="A119" s="18" t="s">
        <v>74</v>
      </c>
      <c r="B119" s="47" t="s">
        <v>191</v>
      </c>
      <c r="C119" s="84" t="s">
        <v>201</v>
      </c>
      <c r="D119" s="81"/>
      <c r="E119" s="21"/>
      <c r="F119" s="21">
        <v>522</v>
      </c>
      <c r="G119" s="38">
        <v>120000</v>
      </c>
      <c r="H119" s="25">
        <f t="shared" si="22"/>
        <v>120000</v>
      </c>
      <c r="I119" s="37"/>
      <c r="J119" s="37">
        <v>120000</v>
      </c>
      <c r="K119" s="37"/>
      <c r="L119" s="24">
        <f t="shared" si="30"/>
        <v>0</v>
      </c>
      <c r="M119" s="37"/>
      <c r="N119" s="37">
        <v>0</v>
      </c>
      <c r="O119" s="37"/>
      <c r="P119" s="37"/>
      <c r="Q119" s="24">
        <f t="shared" si="31"/>
        <v>0</v>
      </c>
      <c r="R119" s="37"/>
      <c r="S119" s="37">
        <v>0</v>
      </c>
      <c r="T119" s="37"/>
      <c r="U119" s="37"/>
      <c r="V119" s="86">
        <f t="shared" si="28"/>
        <v>0</v>
      </c>
    </row>
    <row r="120" spans="1:22" ht="30">
      <c r="A120" s="18" t="s">
        <v>32</v>
      </c>
      <c r="B120" s="47" t="s">
        <v>190</v>
      </c>
      <c r="C120" s="84" t="s">
        <v>239</v>
      </c>
      <c r="D120" s="81"/>
      <c r="E120" s="21"/>
      <c r="F120" s="21">
        <v>612</v>
      </c>
      <c r="G120" s="38">
        <v>0</v>
      </c>
      <c r="H120" s="25">
        <f t="shared" si="22"/>
        <v>2100</v>
      </c>
      <c r="I120" s="37"/>
      <c r="J120" s="37">
        <v>2100</v>
      </c>
      <c r="K120" s="37"/>
      <c r="L120" s="24">
        <f t="shared" si="30"/>
        <v>999.8</v>
      </c>
      <c r="M120" s="37"/>
      <c r="N120" s="37">
        <v>999.8</v>
      </c>
      <c r="O120" s="37"/>
      <c r="P120" s="37"/>
      <c r="Q120" s="24">
        <f t="shared" si="31"/>
        <v>999.8</v>
      </c>
      <c r="R120" s="37"/>
      <c r="S120" s="37">
        <v>999.8</v>
      </c>
      <c r="T120" s="37"/>
      <c r="U120" s="37"/>
      <c r="V120" s="86">
        <f t="shared" si="28"/>
        <v>47.60952380952381</v>
      </c>
    </row>
    <row r="121" spans="1:22" ht="45" customHeight="1">
      <c r="A121" s="40" t="s">
        <v>199</v>
      </c>
      <c r="B121" s="59" t="s">
        <v>62</v>
      </c>
      <c r="C121" s="85"/>
      <c r="D121" s="73"/>
      <c r="E121" s="28"/>
      <c r="F121" s="28"/>
      <c r="G121" s="29">
        <f>G122+G123</f>
        <v>15000</v>
      </c>
      <c r="H121" s="29">
        <f aca="true" t="shared" si="40" ref="H121:U121">H122+H123</f>
        <v>15160</v>
      </c>
      <c r="I121" s="29">
        <f t="shared" si="40"/>
        <v>0</v>
      </c>
      <c r="J121" s="29">
        <f t="shared" si="40"/>
        <v>15160</v>
      </c>
      <c r="K121" s="29">
        <f t="shared" si="40"/>
        <v>0</v>
      </c>
      <c r="L121" s="29">
        <f t="shared" si="40"/>
        <v>0</v>
      </c>
      <c r="M121" s="29">
        <f t="shared" si="40"/>
        <v>0</v>
      </c>
      <c r="N121" s="29">
        <f t="shared" si="40"/>
        <v>0</v>
      </c>
      <c r="O121" s="29">
        <f t="shared" si="40"/>
        <v>0</v>
      </c>
      <c r="P121" s="29">
        <f t="shared" si="40"/>
        <v>0</v>
      </c>
      <c r="Q121" s="29">
        <f t="shared" si="40"/>
        <v>0</v>
      </c>
      <c r="R121" s="29">
        <f t="shared" si="40"/>
        <v>0</v>
      </c>
      <c r="S121" s="29">
        <f t="shared" si="40"/>
        <v>0</v>
      </c>
      <c r="T121" s="29">
        <f t="shared" si="40"/>
        <v>0</v>
      </c>
      <c r="U121" s="29">
        <f t="shared" si="40"/>
        <v>0</v>
      </c>
      <c r="V121" s="86">
        <f t="shared" si="28"/>
        <v>0</v>
      </c>
    </row>
    <row r="122" spans="1:22" ht="43.5" customHeight="1">
      <c r="A122" s="22" t="s">
        <v>43</v>
      </c>
      <c r="B122" s="60" t="s">
        <v>192</v>
      </c>
      <c r="C122" s="84" t="s">
        <v>202</v>
      </c>
      <c r="D122" s="81"/>
      <c r="E122" s="21"/>
      <c r="F122" s="21"/>
      <c r="G122" s="38">
        <v>15000</v>
      </c>
      <c r="H122" s="25">
        <f t="shared" si="22"/>
        <v>15160</v>
      </c>
      <c r="I122" s="37"/>
      <c r="J122" s="37">
        <v>15160</v>
      </c>
      <c r="K122" s="37"/>
      <c r="L122" s="24">
        <f t="shared" si="30"/>
        <v>0</v>
      </c>
      <c r="M122" s="37">
        <v>0</v>
      </c>
      <c r="N122" s="37">
        <v>0</v>
      </c>
      <c r="O122" s="37">
        <v>0</v>
      </c>
      <c r="P122" s="37">
        <v>0</v>
      </c>
      <c r="Q122" s="24">
        <f t="shared" si="31"/>
        <v>0</v>
      </c>
      <c r="R122" s="37">
        <v>0</v>
      </c>
      <c r="S122" s="37">
        <v>0</v>
      </c>
      <c r="T122" s="37">
        <v>0</v>
      </c>
      <c r="U122" s="37">
        <v>0</v>
      </c>
      <c r="V122" s="86">
        <f t="shared" si="28"/>
        <v>0</v>
      </c>
    </row>
    <row r="123" spans="1:22" ht="30">
      <c r="A123" s="22" t="s">
        <v>193</v>
      </c>
      <c r="B123" s="60" t="s">
        <v>203</v>
      </c>
      <c r="C123" s="84" t="s">
        <v>204</v>
      </c>
      <c r="D123" s="81"/>
      <c r="E123" s="21"/>
      <c r="F123" s="21"/>
      <c r="G123" s="38">
        <f>4000-4000</f>
        <v>0</v>
      </c>
      <c r="H123" s="25">
        <f t="shared" si="22"/>
        <v>0</v>
      </c>
      <c r="I123" s="37"/>
      <c r="J123" s="37">
        <v>0</v>
      </c>
      <c r="K123" s="37"/>
      <c r="L123" s="24">
        <f t="shared" si="30"/>
        <v>0</v>
      </c>
      <c r="M123" s="37">
        <v>0</v>
      </c>
      <c r="N123" s="37">
        <v>0</v>
      </c>
      <c r="O123" s="37">
        <v>0</v>
      </c>
      <c r="P123" s="37">
        <v>0</v>
      </c>
      <c r="Q123" s="24">
        <f t="shared" si="31"/>
        <v>0</v>
      </c>
      <c r="R123" s="37">
        <v>0</v>
      </c>
      <c r="S123" s="37">
        <v>0</v>
      </c>
      <c r="T123" s="37">
        <v>0</v>
      </c>
      <c r="U123" s="37">
        <v>0</v>
      </c>
      <c r="V123" s="86"/>
    </row>
    <row r="124" spans="1:22" ht="27.75" customHeight="1">
      <c r="A124" s="56" t="s">
        <v>195</v>
      </c>
      <c r="B124" s="59" t="s">
        <v>194</v>
      </c>
      <c r="C124" s="73"/>
      <c r="D124" s="73"/>
      <c r="E124" s="28"/>
      <c r="F124" s="28"/>
      <c r="G124" s="29">
        <f>G125+G126+G127</f>
        <v>13000</v>
      </c>
      <c r="H124" s="29">
        <f aca="true" t="shared" si="41" ref="H124:U124">H125+H126+H127</f>
        <v>12840</v>
      </c>
      <c r="I124" s="29">
        <f t="shared" si="41"/>
        <v>0</v>
      </c>
      <c r="J124" s="29">
        <f t="shared" si="41"/>
        <v>12840</v>
      </c>
      <c r="K124" s="29">
        <f t="shared" si="41"/>
        <v>0</v>
      </c>
      <c r="L124" s="29">
        <f t="shared" si="41"/>
        <v>594.2</v>
      </c>
      <c r="M124" s="29">
        <f t="shared" si="41"/>
        <v>0</v>
      </c>
      <c r="N124" s="29">
        <f t="shared" si="41"/>
        <v>594.2</v>
      </c>
      <c r="O124" s="29">
        <f t="shared" si="41"/>
        <v>0</v>
      </c>
      <c r="P124" s="29">
        <f t="shared" si="41"/>
        <v>0</v>
      </c>
      <c r="Q124" s="29">
        <f t="shared" si="41"/>
        <v>594.2</v>
      </c>
      <c r="R124" s="29">
        <f t="shared" si="41"/>
        <v>0</v>
      </c>
      <c r="S124" s="29">
        <f t="shared" si="41"/>
        <v>594.2</v>
      </c>
      <c r="T124" s="29">
        <f t="shared" si="41"/>
        <v>0</v>
      </c>
      <c r="U124" s="29">
        <f t="shared" si="41"/>
        <v>0</v>
      </c>
      <c r="V124" s="86">
        <f t="shared" si="28"/>
        <v>4.62772585669782</v>
      </c>
    </row>
    <row r="125" spans="1:22" ht="30">
      <c r="A125" s="22" t="s">
        <v>49</v>
      </c>
      <c r="B125" s="60" t="s">
        <v>196</v>
      </c>
      <c r="C125" s="81"/>
      <c r="D125" s="81"/>
      <c r="E125" s="21"/>
      <c r="F125" s="21"/>
      <c r="G125" s="38">
        <v>2500</v>
      </c>
      <c r="H125" s="25">
        <f t="shared" si="22"/>
        <v>2340</v>
      </c>
      <c r="I125" s="37"/>
      <c r="J125" s="37">
        <v>2340</v>
      </c>
      <c r="K125" s="37"/>
      <c r="L125" s="24">
        <f t="shared" si="30"/>
        <v>99</v>
      </c>
      <c r="M125" s="37">
        <v>0</v>
      </c>
      <c r="N125" s="37">
        <v>99</v>
      </c>
      <c r="O125" s="37"/>
      <c r="P125" s="37"/>
      <c r="Q125" s="24">
        <f t="shared" si="31"/>
        <v>99</v>
      </c>
      <c r="R125" s="37">
        <v>0</v>
      </c>
      <c r="S125" s="37">
        <v>99</v>
      </c>
      <c r="T125" s="37"/>
      <c r="U125" s="37"/>
      <c r="V125" s="86">
        <f t="shared" si="28"/>
        <v>4.230769230769231</v>
      </c>
    </row>
    <row r="126" spans="1:22" ht="30">
      <c r="A126" s="22" t="s">
        <v>87</v>
      </c>
      <c r="B126" s="60" t="s">
        <v>197</v>
      </c>
      <c r="C126" s="81"/>
      <c r="D126" s="81"/>
      <c r="E126" s="21"/>
      <c r="F126" s="21"/>
      <c r="G126" s="38">
        <v>8000</v>
      </c>
      <c r="H126" s="25">
        <f t="shared" si="22"/>
        <v>8000</v>
      </c>
      <c r="I126" s="37"/>
      <c r="J126" s="37">
        <v>8000</v>
      </c>
      <c r="K126" s="37"/>
      <c r="L126" s="24">
        <f t="shared" si="30"/>
        <v>397.2</v>
      </c>
      <c r="M126" s="37">
        <v>0</v>
      </c>
      <c r="N126" s="37">
        <v>397.2</v>
      </c>
      <c r="O126" s="37"/>
      <c r="P126" s="37"/>
      <c r="Q126" s="24">
        <f t="shared" si="31"/>
        <v>397.2</v>
      </c>
      <c r="R126" s="37">
        <v>0</v>
      </c>
      <c r="S126" s="37">
        <v>397.2</v>
      </c>
      <c r="T126" s="37"/>
      <c r="U126" s="37"/>
      <c r="V126" s="86">
        <f t="shared" si="28"/>
        <v>4.965</v>
      </c>
    </row>
    <row r="127" spans="1:22" ht="30">
      <c r="A127" s="22" t="s">
        <v>31</v>
      </c>
      <c r="B127" s="60" t="s">
        <v>198</v>
      </c>
      <c r="C127" s="81"/>
      <c r="D127" s="81"/>
      <c r="E127" s="21"/>
      <c r="F127" s="21"/>
      <c r="G127" s="38">
        <v>2500</v>
      </c>
      <c r="H127" s="25">
        <f t="shared" si="22"/>
        <v>2500</v>
      </c>
      <c r="I127" s="37"/>
      <c r="J127" s="37">
        <v>2500</v>
      </c>
      <c r="K127" s="37"/>
      <c r="L127" s="24">
        <f t="shared" si="30"/>
        <v>98</v>
      </c>
      <c r="M127" s="37">
        <v>0</v>
      </c>
      <c r="N127" s="37">
        <v>98</v>
      </c>
      <c r="O127" s="37"/>
      <c r="P127" s="37"/>
      <c r="Q127" s="24">
        <f t="shared" si="31"/>
        <v>98</v>
      </c>
      <c r="R127" s="37">
        <v>0</v>
      </c>
      <c r="S127" s="37">
        <v>98</v>
      </c>
      <c r="T127" s="37"/>
      <c r="U127" s="37"/>
      <c r="V127" s="86">
        <f t="shared" si="28"/>
        <v>3.92</v>
      </c>
    </row>
    <row r="128" spans="1:22" ht="42.75">
      <c r="A128" s="55"/>
      <c r="B128" s="45" t="s">
        <v>240</v>
      </c>
      <c r="C128" s="70"/>
      <c r="D128" s="70"/>
      <c r="E128" s="26"/>
      <c r="F128" s="26"/>
      <c r="G128" s="27">
        <f>G129+G137</f>
        <v>220111.49999999997</v>
      </c>
      <c r="H128" s="27">
        <f aca="true" t="shared" si="42" ref="H128:U128">H129+H137</f>
        <v>222577.49999999997</v>
      </c>
      <c r="I128" s="27">
        <f t="shared" si="42"/>
        <v>1527.3000000000002</v>
      </c>
      <c r="J128" s="27">
        <f t="shared" si="42"/>
        <v>221050.19999999998</v>
      </c>
      <c r="K128" s="27">
        <f t="shared" si="42"/>
        <v>0</v>
      </c>
      <c r="L128" s="27">
        <f t="shared" si="42"/>
        <v>168748.00000000003</v>
      </c>
      <c r="M128" s="27">
        <f t="shared" si="42"/>
        <v>1066.6</v>
      </c>
      <c r="N128" s="27">
        <f t="shared" si="42"/>
        <v>167681.40000000002</v>
      </c>
      <c r="O128" s="27">
        <f t="shared" si="42"/>
        <v>0</v>
      </c>
      <c r="P128" s="27">
        <f t="shared" si="42"/>
        <v>0</v>
      </c>
      <c r="Q128" s="27">
        <f t="shared" si="42"/>
        <v>167841.10000000003</v>
      </c>
      <c r="R128" s="27">
        <f t="shared" si="42"/>
        <v>1002.8</v>
      </c>
      <c r="S128" s="27">
        <f t="shared" si="42"/>
        <v>166838.30000000002</v>
      </c>
      <c r="T128" s="27">
        <f t="shared" si="42"/>
        <v>0</v>
      </c>
      <c r="U128" s="27">
        <f t="shared" si="42"/>
        <v>0</v>
      </c>
      <c r="V128" s="86">
        <f t="shared" si="28"/>
        <v>75.40793656142245</v>
      </c>
    </row>
    <row r="129" spans="1:22" ht="36" customHeight="1">
      <c r="A129" s="48" t="s">
        <v>21</v>
      </c>
      <c r="B129" s="59" t="s">
        <v>205</v>
      </c>
      <c r="C129" s="73"/>
      <c r="D129" s="73"/>
      <c r="E129" s="28"/>
      <c r="F129" s="28"/>
      <c r="G129" s="29">
        <f>SUM(G130:G136)</f>
        <v>29483.400000000005</v>
      </c>
      <c r="H129" s="29">
        <f>SUM(H130:H136)</f>
        <v>31318.400000000005</v>
      </c>
      <c r="I129" s="29">
        <f aca="true" t="shared" si="43" ref="I129:U129">SUM(I130:I136)</f>
        <v>1527.3000000000002</v>
      </c>
      <c r="J129" s="29">
        <f t="shared" si="43"/>
        <v>29791.100000000002</v>
      </c>
      <c r="K129" s="29">
        <f t="shared" si="43"/>
        <v>0</v>
      </c>
      <c r="L129" s="29">
        <f t="shared" si="43"/>
        <v>23852</v>
      </c>
      <c r="M129" s="29">
        <f t="shared" si="43"/>
        <v>1066.6</v>
      </c>
      <c r="N129" s="29">
        <f t="shared" si="43"/>
        <v>22785.399999999998</v>
      </c>
      <c r="O129" s="29">
        <f t="shared" si="43"/>
        <v>0</v>
      </c>
      <c r="P129" s="29">
        <f t="shared" si="43"/>
        <v>0</v>
      </c>
      <c r="Q129" s="29">
        <f t="shared" si="43"/>
        <v>23480.699999999997</v>
      </c>
      <c r="R129" s="29">
        <f t="shared" si="43"/>
        <v>1002.8</v>
      </c>
      <c r="S129" s="29">
        <f t="shared" si="43"/>
        <v>22477.899999999998</v>
      </c>
      <c r="T129" s="29">
        <f t="shared" si="43"/>
        <v>0</v>
      </c>
      <c r="U129" s="29">
        <f t="shared" si="43"/>
        <v>0</v>
      </c>
      <c r="V129" s="86">
        <f t="shared" si="28"/>
        <v>74.97413660978847</v>
      </c>
    </row>
    <row r="130" spans="1:22" ht="15.75">
      <c r="A130" s="134" t="s">
        <v>23</v>
      </c>
      <c r="B130" s="135" t="s">
        <v>206</v>
      </c>
      <c r="C130" s="74" t="s">
        <v>220</v>
      </c>
      <c r="D130" s="81"/>
      <c r="E130" s="21"/>
      <c r="F130" s="35" t="s">
        <v>221</v>
      </c>
      <c r="G130" s="38">
        <v>19523.4</v>
      </c>
      <c r="H130" s="25">
        <f t="shared" si="22"/>
        <v>19523.4</v>
      </c>
      <c r="I130" s="37"/>
      <c r="J130" s="38">
        <v>19523.4</v>
      </c>
      <c r="K130" s="37"/>
      <c r="L130" s="24">
        <f t="shared" si="30"/>
        <v>15950</v>
      </c>
      <c r="M130" s="37"/>
      <c r="N130" s="37">
        <v>15950</v>
      </c>
      <c r="O130" s="37"/>
      <c r="P130" s="37"/>
      <c r="Q130" s="24">
        <f t="shared" si="31"/>
        <v>15889.7</v>
      </c>
      <c r="R130" s="37"/>
      <c r="S130" s="37">
        <v>15889.7</v>
      </c>
      <c r="T130" s="37"/>
      <c r="U130" s="37"/>
      <c r="V130" s="86">
        <f t="shared" si="28"/>
        <v>81.3879754550949</v>
      </c>
    </row>
    <row r="131" spans="1:22" ht="15.75">
      <c r="A131" s="134"/>
      <c r="B131" s="135"/>
      <c r="C131" s="74" t="s">
        <v>220</v>
      </c>
      <c r="D131" s="81"/>
      <c r="E131" s="21"/>
      <c r="F131" s="35" t="s">
        <v>222</v>
      </c>
      <c r="G131" s="38">
        <v>5362.4</v>
      </c>
      <c r="H131" s="25">
        <f t="shared" si="22"/>
        <v>5362.4</v>
      </c>
      <c r="I131" s="37"/>
      <c r="J131" s="37">
        <v>5362.4</v>
      </c>
      <c r="K131" s="37"/>
      <c r="L131" s="24">
        <f t="shared" si="30"/>
        <v>4240</v>
      </c>
      <c r="M131" s="37"/>
      <c r="N131" s="37">
        <v>4240</v>
      </c>
      <c r="O131" s="37"/>
      <c r="P131" s="37"/>
      <c r="Q131" s="24">
        <f t="shared" si="31"/>
        <v>4052</v>
      </c>
      <c r="R131" s="37"/>
      <c r="S131" s="37">
        <v>4052</v>
      </c>
      <c r="T131" s="37"/>
      <c r="U131" s="37"/>
      <c r="V131" s="86">
        <f t="shared" si="28"/>
        <v>75.56318066537372</v>
      </c>
    </row>
    <row r="132" spans="1:22" ht="15.75">
      <c r="A132" s="134"/>
      <c r="B132" s="135"/>
      <c r="C132" s="74" t="s">
        <v>220</v>
      </c>
      <c r="D132" s="81"/>
      <c r="E132" s="21"/>
      <c r="F132" s="32" t="s">
        <v>149</v>
      </c>
      <c r="G132" s="38">
        <v>520</v>
      </c>
      <c r="H132" s="25">
        <f aca="true" t="shared" si="44" ref="H132:H147">I132+J132+K132</f>
        <v>520</v>
      </c>
      <c r="I132" s="37"/>
      <c r="J132" s="37">
        <v>520</v>
      </c>
      <c r="K132" s="37"/>
      <c r="L132" s="24">
        <f t="shared" si="30"/>
        <v>367.5</v>
      </c>
      <c r="M132" s="37"/>
      <c r="N132" s="37">
        <v>367.5</v>
      </c>
      <c r="O132" s="37"/>
      <c r="P132" s="37"/>
      <c r="Q132" s="24">
        <f t="shared" si="31"/>
        <v>357</v>
      </c>
      <c r="R132" s="37"/>
      <c r="S132" s="37">
        <v>357</v>
      </c>
      <c r="T132" s="37"/>
      <c r="U132" s="37"/>
      <c r="V132" s="86">
        <f t="shared" si="28"/>
        <v>68.65384615384616</v>
      </c>
    </row>
    <row r="133" spans="1:22" ht="15.75">
      <c r="A133" s="134"/>
      <c r="B133" s="135"/>
      <c r="C133" s="74" t="s">
        <v>220</v>
      </c>
      <c r="D133" s="81"/>
      <c r="E133" s="21"/>
      <c r="F133" s="36">
        <v>244</v>
      </c>
      <c r="G133" s="38">
        <v>1430.3</v>
      </c>
      <c r="H133" s="25">
        <f t="shared" si="44"/>
        <v>2965.3</v>
      </c>
      <c r="I133" s="37"/>
      <c r="J133" s="37">
        <v>2965.3</v>
      </c>
      <c r="K133" s="37"/>
      <c r="L133" s="24">
        <f t="shared" si="30"/>
        <v>861.1</v>
      </c>
      <c r="M133" s="37"/>
      <c r="N133" s="37">
        <v>861.1</v>
      </c>
      <c r="O133" s="37"/>
      <c r="P133" s="37"/>
      <c r="Q133" s="24">
        <f t="shared" si="31"/>
        <v>861.1</v>
      </c>
      <c r="R133" s="37"/>
      <c r="S133" s="37">
        <v>861.1</v>
      </c>
      <c r="T133" s="37"/>
      <c r="U133" s="37"/>
      <c r="V133" s="86">
        <f t="shared" si="28"/>
        <v>29.03922031497656</v>
      </c>
    </row>
    <row r="134" spans="1:22" ht="54" customHeight="1">
      <c r="A134" s="137" t="s">
        <v>74</v>
      </c>
      <c r="B134" s="139" t="s">
        <v>207</v>
      </c>
      <c r="C134" s="81"/>
      <c r="D134" s="74" t="s">
        <v>223</v>
      </c>
      <c r="E134" s="21"/>
      <c r="F134" s="35" t="s">
        <v>221</v>
      </c>
      <c r="G134" s="38">
        <v>1197.9</v>
      </c>
      <c r="H134" s="25">
        <f t="shared" si="44"/>
        <v>1197.9</v>
      </c>
      <c r="I134" s="37">
        <v>1197.9</v>
      </c>
      <c r="J134" s="37">
        <v>0</v>
      </c>
      <c r="K134" s="37"/>
      <c r="L134" s="24">
        <f t="shared" si="30"/>
        <v>834.9</v>
      </c>
      <c r="M134" s="37">
        <v>834.9</v>
      </c>
      <c r="N134" s="37"/>
      <c r="O134" s="37"/>
      <c r="P134" s="37"/>
      <c r="Q134" s="24">
        <f t="shared" si="31"/>
        <v>781.5</v>
      </c>
      <c r="R134" s="37">
        <v>781.5</v>
      </c>
      <c r="S134" s="37"/>
      <c r="T134" s="37"/>
      <c r="U134" s="37"/>
      <c r="V134" s="86">
        <f t="shared" si="28"/>
        <v>65.23916854495367</v>
      </c>
    </row>
    <row r="135" spans="1:22" ht="68.25" customHeight="1">
      <c r="A135" s="137"/>
      <c r="B135" s="139"/>
      <c r="C135" s="81"/>
      <c r="D135" s="74" t="s">
        <v>223</v>
      </c>
      <c r="E135" s="21"/>
      <c r="F135" s="35" t="s">
        <v>222</v>
      </c>
      <c r="G135" s="38">
        <v>329.4</v>
      </c>
      <c r="H135" s="25">
        <f>I135+J135+K135</f>
        <v>329.4</v>
      </c>
      <c r="I135" s="37">
        <v>329.4</v>
      </c>
      <c r="J135" s="37">
        <v>0</v>
      </c>
      <c r="K135" s="37"/>
      <c r="L135" s="24">
        <f t="shared" si="30"/>
        <v>231.7</v>
      </c>
      <c r="M135" s="37">
        <v>231.7</v>
      </c>
      <c r="N135" s="37"/>
      <c r="O135" s="37"/>
      <c r="P135" s="37"/>
      <c r="Q135" s="24">
        <f t="shared" si="31"/>
        <v>221.3</v>
      </c>
      <c r="R135" s="37">
        <v>221.3</v>
      </c>
      <c r="S135" s="37"/>
      <c r="T135" s="37"/>
      <c r="U135" s="37"/>
      <c r="V135" s="86">
        <f t="shared" si="28"/>
        <v>67.18275652701882</v>
      </c>
    </row>
    <row r="136" spans="1:22" ht="142.5" customHeight="1">
      <c r="A136" s="22" t="s">
        <v>32</v>
      </c>
      <c r="B136" s="60" t="s">
        <v>208</v>
      </c>
      <c r="C136" s="74" t="s">
        <v>224</v>
      </c>
      <c r="D136" s="74"/>
      <c r="E136" s="21"/>
      <c r="F136" s="35" t="s">
        <v>149</v>
      </c>
      <c r="G136" s="38">
        <f>880+240</f>
        <v>1120</v>
      </c>
      <c r="H136" s="25">
        <f t="shared" si="44"/>
        <v>1420</v>
      </c>
      <c r="I136" s="37">
        <v>0</v>
      </c>
      <c r="J136" s="37">
        <v>1420</v>
      </c>
      <c r="K136" s="37"/>
      <c r="L136" s="24">
        <f t="shared" si="30"/>
        <v>1366.8</v>
      </c>
      <c r="M136" s="37"/>
      <c r="N136" s="37">
        <v>1366.8</v>
      </c>
      <c r="O136" s="37"/>
      <c r="P136" s="37"/>
      <c r="Q136" s="24">
        <f t="shared" si="31"/>
        <v>1318.1</v>
      </c>
      <c r="R136" s="37"/>
      <c r="S136" s="37">
        <v>1318.1</v>
      </c>
      <c r="T136" s="37"/>
      <c r="U136" s="37"/>
      <c r="V136" s="86">
        <f t="shared" si="28"/>
        <v>92.82394366197182</v>
      </c>
    </row>
    <row r="137" spans="1:22" ht="44.25" customHeight="1">
      <c r="A137" s="48" t="s">
        <v>42</v>
      </c>
      <c r="B137" s="59" t="s">
        <v>209</v>
      </c>
      <c r="C137" s="73"/>
      <c r="D137" s="73"/>
      <c r="E137" s="28"/>
      <c r="F137" s="28"/>
      <c r="G137" s="29">
        <f>SUM(G138:G147)</f>
        <v>190628.09999999998</v>
      </c>
      <c r="H137" s="29">
        <f>SUM(H138:H147)</f>
        <v>191259.09999999998</v>
      </c>
      <c r="I137" s="29">
        <f aca="true" t="shared" si="45" ref="I137:U137">SUM(I138:I147)</f>
        <v>0</v>
      </c>
      <c r="J137" s="29">
        <f t="shared" si="45"/>
        <v>191259.09999999998</v>
      </c>
      <c r="K137" s="29">
        <f t="shared" si="45"/>
        <v>0</v>
      </c>
      <c r="L137" s="29">
        <f t="shared" si="45"/>
        <v>144896.00000000003</v>
      </c>
      <c r="M137" s="29">
        <f t="shared" si="45"/>
        <v>0</v>
      </c>
      <c r="N137" s="29">
        <f t="shared" si="45"/>
        <v>144896.00000000003</v>
      </c>
      <c r="O137" s="29">
        <f t="shared" si="45"/>
        <v>0</v>
      </c>
      <c r="P137" s="29">
        <f t="shared" si="45"/>
        <v>0</v>
      </c>
      <c r="Q137" s="29">
        <f t="shared" si="45"/>
        <v>144360.40000000002</v>
      </c>
      <c r="R137" s="29">
        <f t="shared" si="45"/>
        <v>0</v>
      </c>
      <c r="S137" s="29">
        <f t="shared" si="45"/>
        <v>144360.40000000002</v>
      </c>
      <c r="T137" s="29">
        <f t="shared" si="45"/>
        <v>0</v>
      </c>
      <c r="U137" s="29">
        <f t="shared" si="45"/>
        <v>0</v>
      </c>
      <c r="V137" s="86">
        <f t="shared" si="28"/>
        <v>75.4789706738137</v>
      </c>
    </row>
    <row r="138" spans="1:22" ht="30">
      <c r="A138" s="22" t="s">
        <v>43</v>
      </c>
      <c r="B138" s="60" t="s">
        <v>210</v>
      </c>
      <c r="C138" s="74" t="s">
        <v>225</v>
      </c>
      <c r="D138" s="81"/>
      <c r="E138" s="21"/>
      <c r="F138" s="21">
        <v>621</v>
      </c>
      <c r="G138" s="38">
        <v>37993.1</v>
      </c>
      <c r="H138" s="25">
        <f t="shared" si="44"/>
        <v>37993.1</v>
      </c>
      <c r="I138" s="37"/>
      <c r="J138" s="37">
        <v>37993.1</v>
      </c>
      <c r="K138" s="37"/>
      <c r="L138" s="24">
        <f t="shared" si="30"/>
        <v>28400</v>
      </c>
      <c r="M138" s="37"/>
      <c r="N138" s="37">
        <v>28400</v>
      </c>
      <c r="O138" s="37"/>
      <c r="P138" s="37"/>
      <c r="Q138" s="24">
        <f t="shared" si="31"/>
        <v>28400</v>
      </c>
      <c r="R138" s="37"/>
      <c r="S138" s="37">
        <v>28400</v>
      </c>
      <c r="T138" s="37"/>
      <c r="U138" s="37"/>
      <c r="V138" s="86">
        <f t="shared" si="28"/>
        <v>74.7504152069718</v>
      </c>
    </row>
    <row r="139" spans="1:22" ht="30">
      <c r="A139" s="22" t="s">
        <v>129</v>
      </c>
      <c r="B139" s="60" t="s">
        <v>211</v>
      </c>
      <c r="C139" s="74" t="s">
        <v>226</v>
      </c>
      <c r="D139" s="81"/>
      <c r="E139" s="21"/>
      <c r="F139" s="21">
        <v>611</v>
      </c>
      <c r="G139" s="38">
        <v>47412.7</v>
      </c>
      <c r="H139" s="25">
        <f t="shared" si="44"/>
        <v>47412.7</v>
      </c>
      <c r="I139" s="37"/>
      <c r="J139" s="37">
        <v>47412.7</v>
      </c>
      <c r="K139" s="37"/>
      <c r="L139" s="24">
        <f t="shared" si="30"/>
        <v>37569.5</v>
      </c>
      <c r="M139" s="37"/>
      <c r="N139" s="37">
        <v>37569.5</v>
      </c>
      <c r="O139" s="37"/>
      <c r="P139" s="37"/>
      <c r="Q139" s="24">
        <f t="shared" si="31"/>
        <v>37569.5</v>
      </c>
      <c r="R139" s="37"/>
      <c r="S139" s="37">
        <v>37569.5</v>
      </c>
      <c r="T139" s="37"/>
      <c r="U139" s="37"/>
      <c r="V139" s="86">
        <f t="shared" si="28"/>
        <v>79.23931773554344</v>
      </c>
    </row>
    <row r="140" spans="1:22" ht="30">
      <c r="A140" s="22" t="s">
        <v>193</v>
      </c>
      <c r="B140" s="60" t="s">
        <v>212</v>
      </c>
      <c r="C140" s="74" t="s">
        <v>227</v>
      </c>
      <c r="D140" s="81"/>
      <c r="E140" s="21"/>
      <c r="F140" s="21">
        <v>611</v>
      </c>
      <c r="G140" s="38">
        <v>55685.1</v>
      </c>
      <c r="H140" s="25">
        <f t="shared" si="44"/>
        <v>55685.1</v>
      </c>
      <c r="I140" s="37"/>
      <c r="J140" s="37">
        <v>55685.1</v>
      </c>
      <c r="K140" s="37"/>
      <c r="L140" s="24">
        <f t="shared" si="30"/>
        <v>40236.5</v>
      </c>
      <c r="M140" s="37"/>
      <c r="N140" s="37">
        <v>40236.5</v>
      </c>
      <c r="O140" s="37"/>
      <c r="P140" s="37"/>
      <c r="Q140" s="24">
        <f t="shared" si="31"/>
        <v>40236.5</v>
      </c>
      <c r="R140" s="37"/>
      <c r="S140" s="37">
        <v>40236.5</v>
      </c>
      <c r="T140" s="37"/>
      <c r="U140" s="37"/>
      <c r="V140" s="86">
        <f t="shared" si="28"/>
        <v>72.25721063623843</v>
      </c>
    </row>
    <row r="141" spans="1:22" ht="30">
      <c r="A141" s="22" t="s">
        <v>216</v>
      </c>
      <c r="B141" s="60" t="s">
        <v>213</v>
      </c>
      <c r="C141" s="74" t="s">
        <v>228</v>
      </c>
      <c r="D141" s="81"/>
      <c r="E141" s="21"/>
      <c r="F141" s="21">
        <v>621</v>
      </c>
      <c r="G141" s="38">
        <v>31151.1</v>
      </c>
      <c r="H141" s="25">
        <f t="shared" si="44"/>
        <v>31151.1</v>
      </c>
      <c r="I141" s="37"/>
      <c r="J141" s="37">
        <v>31151.1</v>
      </c>
      <c r="K141" s="37"/>
      <c r="L141" s="24">
        <f t="shared" si="30"/>
        <v>23500</v>
      </c>
      <c r="M141" s="37"/>
      <c r="N141" s="37">
        <v>23500</v>
      </c>
      <c r="O141" s="37"/>
      <c r="P141" s="37"/>
      <c r="Q141" s="24">
        <f t="shared" si="31"/>
        <v>23500</v>
      </c>
      <c r="R141" s="37"/>
      <c r="S141" s="37">
        <v>23500</v>
      </c>
      <c r="T141" s="37"/>
      <c r="U141" s="37"/>
      <c r="V141" s="86">
        <f t="shared" si="28"/>
        <v>75.43874855141553</v>
      </c>
    </row>
    <row r="142" spans="1:22" ht="42" customHeight="1">
      <c r="A142" s="22" t="s">
        <v>217</v>
      </c>
      <c r="B142" s="60" t="s">
        <v>214</v>
      </c>
      <c r="C142" s="74" t="s">
        <v>229</v>
      </c>
      <c r="D142" s="81"/>
      <c r="E142" s="21"/>
      <c r="F142" s="21">
        <v>611</v>
      </c>
      <c r="G142" s="38">
        <v>13692.6</v>
      </c>
      <c r="H142" s="25">
        <f t="shared" si="44"/>
        <v>13692.6</v>
      </c>
      <c r="I142" s="37"/>
      <c r="J142" s="37">
        <v>13692.6</v>
      </c>
      <c r="K142" s="37"/>
      <c r="L142" s="24">
        <f t="shared" si="30"/>
        <v>10100</v>
      </c>
      <c r="M142" s="37"/>
      <c r="N142" s="37">
        <v>10100</v>
      </c>
      <c r="O142" s="37"/>
      <c r="P142" s="37"/>
      <c r="Q142" s="24">
        <f t="shared" si="31"/>
        <v>10100</v>
      </c>
      <c r="R142" s="37"/>
      <c r="S142" s="37">
        <v>10100</v>
      </c>
      <c r="T142" s="37"/>
      <c r="U142" s="37"/>
      <c r="V142" s="86">
        <f t="shared" si="28"/>
        <v>73.76247023939938</v>
      </c>
    </row>
    <row r="143" spans="1:22" ht="48.75" customHeight="1">
      <c r="A143" s="137" t="s">
        <v>218</v>
      </c>
      <c r="B143" s="136" t="s">
        <v>208</v>
      </c>
      <c r="C143" s="74" t="s">
        <v>230</v>
      </c>
      <c r="D143" s="81"/>
      <c r="E143" s="21"/>
      <c r="F143" s="21">
        <v>612</v>
      </c>
      <c r="G143" s="38">
        <f>1100+1662.3-262.3</f>
        <v>2500</v>
      </c>
      <c r="H143" s="25">
        <f t="shared" si="44"/>
        <v>2971</v>
      </c>
      <c r="I143" s="37"/>
      <c r="J143" s="37">
        <f>2971</f>
        <v>2971</v>
      </c>
      <c r="K143" s="37"/>
      <c r="L143" s="24">
        <f t="shared" si="30"/>
        <v>2971</v>
      </c>
      <c r="M143" s="37"/>
      <c r="N143" s="25">
        <v>2971</v>
      </c>
      <c r="O143" s="37"/>
      <c r="P143" s="37"/>
      <c r="Q143" s="24">
        <f t="shared" si="31"/>
        <v>2490.1</v>
      </c>
      <c r="R143" s="37"/>
      <c r="S143" s="25">
        <v>2490.1</v>
      </c>
      <c r="T143" s="37"/>
      <c r="U143" s="37"/>
      <c r="V143" s="86">
        <f t="shared" si="28"/>
        <v>83.81353079771121</v>
      </c>
    </row>
    <row r="144" spans="1:22" ht="48.75" customHeight="1">
      <c r="A144" s="137"/>
      <c r="B144" s="136"/>
      <c r="C144" s="74" t="s">
        <v>230</v>
      </c>
      <c r="D144" s="81"/>
      <c r="E144" s="21"/>
      <c r="F144" s="21">
        <v>622</v>
      </c>
      <c r="G144" s="38">
        <v>1816</v>
      </c>
      <c r="H144" s="25">
        <f t="shared" si="44"/>
        <v>1976</v>
      </c>
      <c r="I144" s="37"/>
      <c r="J144" s="37">
        <f>1816+160</f>
        <v>1976</v>
      </c>
      <c r="K144" s="37"/>
      <c r="L144" s="24">
        <f t="shared" si="30"/>
        <v>1816</v>
      </c>
      <c r="M144" s="37"/>
      <c r="N144" s="37">
        <v>1816</v>
      </c>
      <c r="O144" s="37"/>
      <c r="P144" s="37"/>
      <c r="Q144" s="24">
        <f t="shared" si="31"/>
        <v>1761.3</v>
      </c>
      <c r="R144" s="37"/>
      <c r="S144" s="37">
        <f>1816-800+745.3</f>
        <v>1761.3</v>
      </c>
      <c r="T144" s="37"/>
      <c r="U144" s="37"/>
      <c r="V144" s="86">
        <f>Q144*100/H144</f>
        <v>89.13461538461539</v>
      </c>
    </row>
    <row r="145" spans="1:22" ht="48.75" customHeight="1">
      <c r="A145" s="137"/>
      <c r="B145" s="136"/>
      <c r="C145" s="74" t="s">
        <v>231</v>
      </c>
      <c r="D145" s="81"/>
      <c r="E145" s="21"/>
      <c r="F145" s="21">
        <v>612</v>
      </c>
      <c r="G145" s="38">
        <v>262.3</v>
      </c>
      <c r="H145" s="25">
        <f t="shared" si="44"/>
        <v>262.3</v>
      </c>
      <c r="I145" s="37"/>
      <c r="J145" s="37">
        <v>262.3</v>
      </c>
      <c r="K145" s="37"/>
      <c r="L145" s="24">
        <f t="shared" si="30"/>
        <v>262.2</v>
      </c>
      <c r="M145" s="37"/>
      <c r="N145" s="37">
        <v>262.2</v>
      </c>
      <c r="O145" s="37"/>
      <c r="P145" s="37"/>
      <c r="Q145" s="24">
        <f t="shared" si="31"/>
        <v>262.2</v>
      </c>
      <c r="R145" s="37"/>
      <c r="S145" s="37">
        <v>262.2</v>
      </c>
      <c r="T145" s="37"/>
      <c r="U145" s="37"/>
      <c r="V145" s="86">
        <f>Q145*100/H145</f>
        <v>99.96187571483034</v>
      </c>
    </row>
    <row r="146" spans="1:22" ht="68.25" customHeight="1">
      <c r="A146" s="137" t="s">
        <v>219</v>
      </c>
      <c r="B146" s="136" t="s">
        <v>215</v>
      </c>
      <c r="C146" s="74" t="s">
        <v>232</v>
      </c>
      <c r="D146" s="81"/>
      <c r="E146" s="21"/>
      <c r="F146" s="21">
        <v>612</v>
      </c>
      <c r="G146" s="38">
        <v>28.8</v>
      </c>
      <c r="H146" s="25">
        <f t="shared" si="44"/>
        <v>28.8</v>
      </c>
      <c r="I146" s="37"/>
      <c r="J146" s="37">
        <v>28.8</v>
      </c>
      <c r="K146" s="37"/>
      <c r="L146" s="24">
        <f t="shared" si="30"/>
        <v>19.2</v>
      </c>
      <c r="M146" s="37"/>
      <c r="N146" s="37">
        <v>19.2</v>
      </c>
      <c r="O146" s="37"/>
      <c r="P146" s="37"/>
      <c r="Q146" s="24">
        <f t="shared" si="31"/>
        <v>19.2</v>
      </c>
      <c r="R146" s="37"/>
      <c r="S146" s="37">
        <v>19.2</v>
      </c>
      <c r="T146" s="37"/>
      <c r="U146" s="37"/>
      <c r="V146" s="86">
        <f>Q146*100/H146</f>
        <v>66.66666666666667</v>
      </c>
    </row>
    <row r="147" spans="1:22" ht="68.25" customHeight="1">
      <c r="A147" s="137"/>
      <c r="B147" s="136"/>
      <c r="C147" s="74" t="s">
        <v>232</v>
      </c>
      <c r="D147" s="81"/>
      <c r="E147" s="21"/>
      <c r="F147" s="21">
        <v>622</v>
      </c>
      <c r="G147" s="38">
        <v>86.4</v>
      </c>
      <c r="H147" s="25">
        <f t="shared" si="44"/>
        <v>86.4</v>
      </c>
      <c r="I147" s="37"/>
      <c r="J147" s="37">
        <v>86.4</v>
      </c>
      <c r="K147" s="37"/>
      <c r="L147" s="24">
        <f t="shared" si="30"/>
        <v>21.6</v>
      </c>
      <c r="M147" s="37"/>
      <c r="N147" s="37">
        <v>21.6</v>
      </c>
      <c r="O147" s="37"/>
      <c r="P147" s="37"/>
      <c r="Q147" s="24">
        <f>R147+S147+T147+U147</f>
        <v>21.6</v>
      </c>
      <c r="R147" s="37"/>
      <c r="S147" s="37">
        <v>21.6</v>
      </c>
      <c r="T147" s="37"/>
      <c r="U147" s="37"/>
      <c r="V147" s="86">
        <f>Q147*100/H147</f>
        <v>25</v>
      </c>
    </row>
    <row r="148" spans="1:22" ht="27.75" customHeight="1">
      <c r="A148" s="22"/>
      <c r="B148" s="62" t="s">
        <v>234</v>
      </c>
      <c r="C148" s="81"/>
      <c r="D148" s="81"/>
      <c r="E148" s="21"/>
      <c r="F148" s="21"/>
      <c r="G148" s="38">
        <f>G15+G35+G53+G60+G71+G80+G87+G103+G116+G128</f>
        <v>527933</v>
      </c>
      <c r="H148" s="38">
        <f>H15+H35+H53+H60+H71+H80+H87+H103+H116+H128</f>
        <v>528864</v>
      </c>
      <c r="I148" s="38">
        <f aca="true" t="shared" si="46" ref="I148:U148">I15+I35+I53+I60+I71+I80+I87+I103+I116+I128</f>
        <v>19832.899999999998</v>
      </c>
      <c r="J148" s="38">
        <f t="shared" si="46"/>
        <v>509031.1</v>
      </c>
      <c r="K148" s="38">
        <f t="shared" si="46"/>
        <v>0</v>
      </c>
      <c r="L148" s="38">
        <f t="shared" si="46"/>
        <v>252332.60000000003</v>
      </c>
      <c r="M148" s="38">
        <f t="shared" si="46"/>
        <v>6864.9</v>
      </c>
      <c r="N148" s="38">
        <f t="shared" si="46"/>
        <v>245467.7</v>
      </c>
      <c r="O148" s="38">
        <f t="shared" si="46"/>
        <v>0</v>
      </c>
      <c r="P148" s="38">
        <f t="shared" si="46"/>
        <v>0</v>
      </c>
      <c r="Q148" s="38">
        <f t="shared" si="46"/>
        <v>243364.20000000004</v>
      </c>
      <c r="R148" s="38">
        <f t="shared" si="46"/>
        <v>2937.6</v>
      </c>
      <c r="S148" s="38">
        <f t="shared" si="46"/>
        <v>240426.60000000003</v>
      </c>
      <c r="T148" s="38">
        <f t="shared" si="46"/>
        <v>0</v>
      </c>
      <c r="U148" s="38">
        <f t="shared" si="46"/>
        <v>0</v>
      </c>
      <c r="V148" s="86">
        <f>Q148*100/H148</f>
        <v>46.01640497367944</v>
      </c>
    </row>
    <row r="150" ht="15.75">
      <c r="G150" s="64"/>
    </row>
    <row r="151" spans="1:17" s="89" customFormat="1" ht="15">
      <c r="A151" s="87"/>
      <c r="B151" s="88"/>
      <c r="F151" s="90"/>
      <c r="G151" s="91"/>
      <c r="H151" s="92"/>
      <c r="L151" s="41"/>
      <c r="Q151" s="41"/>
    </row>
    <row r="152" spans="1:17" s="89" customFormat="1" ht="15">
      <c r="A152" s="87"/>
      <c r="B152" s="88"/>
      <c r="F152" s="90"/>
      <c r="G152" s="41"/>
      <c r="H152" s="92"/>
      <c r="I152" s="92"/>
      <c r="L152" s="41"/>
      <c r="Q152" s="41"/>
    </row>
    <row r="153" spans="1:17" s="89" customFormat="1" ht="15">
      <c r="A153" s="87"/>
      <c r="B153" s="88"/>
      <c r="F153" s="90"/>
      <c r="G153" s="41"/>
      <c r="I153" s="92"/>
      <c r="L153" s="41"/>
      <c r="Q153" s="41"/>
    </row>
    <row r="154" spans="1:17" s="89" customFormat="1" ht="15">
      <c r="A154" s="87"/>
      <c r="B154" s="88"/>
      <c r="F154" s="90"/>
      <c r="G154" s="41"/>
      <c r="H154" s="92"/>
      <c r="I154" s="92"/>
      <c r="J154" s="92"/>
      <c r="L154" s="41"/>
      <c r="Q154" s="41"/>
    </row>
    <row r="155" spans="1:17" s="89" customFormat="1" ht="15">
      <c r="A155" s="87"/>
      <c r="B155" s="88"/>
      <c r="F155" s="90"/>
      <c r="G155" s="41"/>
      <c r="H155" s="92"/>
      <c r="I155" s="92"/>
      <c r="J155" s="92"/>
      <c r="L155" s="41"/>
      <c r="Q155" s="41"/>
    </row>
    <row r="157" ht="15">
      <c r="H157" s="65"/>
    </row>
  </sheetData>
  <sheetProtection/>
  <mergeCells count="65">
    <mergeCell ref="B146:B147"/>
    <mergeCell ref="A146:A147"/>
    <mergeCell ref="C82:C84"/>
    <mergeCell ref="B82:B84"/>
    <mergeCell ref="A82:A84"/>
    <mergeCell ref="A134:A135"/>
    <mergeCell ref="B134:B135"/>
    <mergeCell ref="A143:A145"/>
    <mergeCell ref="B143:B145"/>
    <mergeCell ref="A105:A107"/>
    <mergeCell ref="B105:B107"/>
    <mergeCell ref="A110:A111"/>
    <mergeCell ref="B110:B111"/>
    <mergeCell ref="A130:A133"/>
    <mergeCell ref="B130:B133"/>
    <mergeCell ref="A76:A78"/>
    <mergeCell ref="B76:B78"/>
    <mergeCell ref="B90:B91"/>
    <mergeCell ref="A90:A91"/>
    <mergeCell ref="B92:B95"/>
    <mergeCell ref="A92:A95"/>
    <mergeCell ref="B62:B65"/>
    <mergeCell ref="A62:A65"/>
    <mergeCell ref="A67:A68"/>
    <mergeCell ref="B67:B68"/>
    <mergeCell ref="A73:A74"/>
    <mergeCell ref="B73:B74"/>
    <mergeCell ref="A37:A38"/>
    <mergeCell ref="B37:B38"/>
    <mergeCell ref="A39:A40"/>
    <mergeCell ref="B39:B40"/>
    <mergeCell ref="A44:A45"/>
    <mergeCell ref="B44:B45"/>
    <mergeCell ref="A23:A24"/>
    <mergeCell ref="B23:B24"/>
    <mergeCell ref="A31:A32"/>
    <mergeCell ref="B31:B32"/>
    <mergeCell ref="A33:A34"/>
    <mergeCell ref="B33:B34"/>
    <mergeCell ref="A6:U6"/>
    <mergeCell ref="L9:P9"/>
    <mergeCell ref="Q9:U9"/>
    <mergeCell ref="R10:U10"/>
    <mergeCell ref="H11:H12"/>
    <mergeCell ref="C9:E11"/>
    <mergeCell ref="Q10:Q12"/>
    <mergeCell ref="T11:U11"/>
    <mergeCell ref="I11:K11"/>
    <mergeCell ref="M10:P10"/>
    <mergeCell ref="T1:U1"/>
    <mergeCell ref="A3:U3"/>
    <mergeCell ref="A2:U2"/>
    <mergeCell ref="R11:R12"/>
    <mergeCell ref="M11:M12"/>
    <mergeCell ref="F9:F12"/>
    <mergeCell ref="L10:L12"/>
    <mergeCell ref="N11:N12"/>
    <mergeCell ref="A4:U4"/>
    <mergeCell ref="S11:S12"/>
    <mergeCell ref="H9:K10"/>
    <mergeCell ref="A7:U7"/>
    <mergeCell ref="G9:G12"/>
    <mergeCell ref="O11:P11"/>
    <mergeCell ref="A9:A12"/>
    <mergeCell ref="B9:B12"/>
  </mergeCells>
  <printOptions/>
  <pageMargins left="0.31496062992125984" right="0" top="0.35433070866141736" bottom="0.2755905511811024" header="0.35433070866141736" footer="0.2362204724409449"/>
  <pageSetup fitToHeight="1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Департамент Экономики</dc:creator>
  <cp:keywords/>
  <dc:description/>
  <cp:lastModifiedBy>Лугачёва Ольга Юрьевна</cp:lastModifiedBy>
  <cp:lastPrinted>2019-10-31T23:29:43Z</cp:lastPrinted>
  <dcterms:created xsi:type="dcterms:W3CDTF">2005-04-03T21:11:18Z</dcterms:created>
  <dcterms:modified xsi:type="dcterms:W3CDTF">2020-02-19T06:25:11Z</dcterms:modified>
  <cp:category/>
  <cp:version/>
  <cp:contentType/>
  <cp:contentStatus/>
</cp:coreProperties>
</file>